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9"/>
  <workbookPr codeName="ThisWorkbook"/>
  <mc:AlternateContent xmlns:mc="http://schemas.openxmlformats.org/markup-compatibility/2006">
    <mc:Choice Requires="x15">
      <x15ac:absPath xmlns:x15ac="http://schemas.microsoft.com/office/spreadsheetml/2010/11/ac" url="\\files.ubc.ca\psaisamo\PrISM\@PIA\ARA\"/>
    </mc:Choice>
  </mc:AlternateContent>
  <xr:revisionPtr revIDLastSave="0" documentId="8_{8A0D0EEF-8391-41D5-8C90-6D43971EFA18}" xr6:coauthVersionLast="47" xr6:coauthVersionMax="47" xr10:uidLastSave="{00000000-0000-0000-0000-000000000000}"/>
  <bookViews>
    <workbookView xWindow="0" yWindow="0" windowWidth="25290" windowHeight="11535" tabRatio="877" xr2:uid="{00000000-000D-0000-FFFF-FFFF00000000}"/>
  </bookViews>
  <sheets>
    <sheet name="1. Unit Profile" sheetId="4" r:id="rId1"/>
    <sheet name="2. Assessment" sheetId="1" r:id="rId2"/>
    <sheet name="3. Summary" sheetId="5" r:id="rId3"/>
    <sheet name="4. Action Plan" sheetId="15" r:id="rId4"/>
    <sheet name="Reference" sheetId="10" r:id="rId5"/>
    <sheet name="data" sheetId="6" state="veryHidden" r:id="rId6"/>
    <sheet name="calc" sheetId="11" state="veryHidden" r:id="rId7"/>
    <sheet name="Pivot" sheetId="13" state="veryHidden" r:id="rId8"/>
    <sheet name="validation lists" sheetId="2" state="veryHidden" r:id="rId9"/>
    <sheet name="Application" sheetId="14" state="hidden" r:id="rId10"/>
    <sheet name="Database" sheetId="17" state="hidden" r:id="rId11"/>
    <sheet name="OS - Server" sheetId="19" state="hidden" r:id="rId12"/>
    <sheet name="Network" sheetId="18" state="hidden" r:id="rId13"/>
  </sheets>
  <externalReferences>
    <externalReference r:id="rId14"/>
  </externalReferences>
  <definedNames>
    <definedName name="_xlnm._FilterDatabase" localSheetId="5" hidden="1">data!$A$3:$AL$42</definedName>
    <definedName name="Application">Application!$B$3:$I$6</definedName>
    <definedName name="_xlnm.Database">Database!$B$3:$F$6</definedName>
    <definedName name="Impl_status">[1]Data!$H$15:$H$18</definedName>
    <definedName name="Network">Network!$B$3:$C$6</definedName>
    <definedName name="PIOptions">[1]Data!$J$2:$J$5</definedName>
    <definedName name="_xlnm.Print_Area" localSheetId="0">'1. Unit Profile'!$B$1:$R$33</definedName>
    <definedName name="_xlnm.Print_Area" localSheetId="1">'2. Assessment'!$A$1:$U$107</definedName>
    <definedName name="_xlnm.Print_Area" localSheetId="2">'3. Summary'!$A$1:$Q$39</definedName>
    <definedName name="_xlnm.Print_Area" localSheetId="3">'4. Action Plan'!$A$1:$Q$35</definedName>
    <definedName name="_xlnm.Print_Area" localSheetId="5">data!$A$1:$AG$42</definedName>
    <definedName name="_xlnm.Print_Area" localSheetId="4">Reference!$B$1:$B$28</definedName>
    <definedName name="_xlnm.Print_Titles" localSheetId="1">'2. Assessment'!$1:$4</definedName>
    <definedName name="_xlnm.Print_Titles" localSheetId="3">'4. Action Plan'!$11:$11</definedName>
    <definedName name="_xlnm.Print_Titles" localSheetId="5">data!$3:$3</definedName>
    <definedName name="Privacy_Options">[1]Data!$H$2:$H$6</definedName>
    <definedName name="Range">[1]Data!$E$2:$E$7</definedName>
    <definedName name="Responses">[1]Data!$B$2:$B$5</definedName>
    <definedName name="RiskRating">[1]Data!$P$2:$P$4</definedName>
    <definedName name="Scope">[1]Data!$N$2:$N$3</definedName>
    <definedName name="Server_OperatingSystem">'OS - Server'!$B$3:$F$6</definedName>
  </definedNames>
  <calcPr calcId="191028"/>
  <pivotCaches>
    <pivotCache cacheId="1060" r:id="rId1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0" i="1" l="1"/>
  <c r="I8" i="1"/>
  <c r="C86" i="1" l="1"/>
  <c r="C37" i="1" l="1"/>
  <c r="AB27" i="6" l="1"/>
  <c r="V27" i="6"/>
  <c r="P27" i="6"/>
  <c r="I80" i="1" l="1"/>
  <c r="I76" i="1"/>
  <c r="L28" i="6" l="1"/>
  <c r="AD28" i="6"/>
  <c r="R28" i="6"/>
  <c r="AC27" i="6"/>
  <c r="AE27" i="6" s="1"/>
  <c r="AF27" i="6" s="1"/>
  <c r="Q27" i="6"/>
  <c r="S27" i="6" s="1"/>
  <c r="T27" i="6" s="1"/>
  <c r="V11" i="6"/>
  <c r="W11" i="6" s="1"/>
  <c r="V12" i="6"/>
  <c r="W12" i="6" s="1"/>
  <c r="Y12" i="6" s="1"/>
  <c r="Z12" i="6" s="1"/>
  <c r="V14" i="6"/>
  <c r="W14" i="6" s="1"/>
  <c r="Y14" i="6" s="1"/>
  <c r="Z14" i="6" s="1"/>
  <c r="V16" i="6"/>
  <c r="W16" i="6" s="1"/>
  <c r="Y16" i="6" s="1"/>
  <c r="Z16" i="6" s="1"/>
  <c r="V23" i="6"/>
  <c r="W23" i="6" s="1"/>
  <c r="V24" i="6"/>
  <c r="W24" i="6" s="1"/>
  <c r="Y24" i="6" s="1"/>
  <c r="Z24" i="6" s="1"/>
  <c r="W27" i="6"/>
  <c r="Y27" i="6" s="1"/>
  <c r="Z27" i="6" s="1"/>
  <c r="I91" i="1"/>
  <c r="I33" i="1"/>
  <c r="J9" i="6"/>
  <c r="K9" i="6" s="1"/>
  <c r="M9" i="6" s="1"/>
  <c r="N9" i="6" s="1"/>
  <c r="I18" i="1"/>
  <c r="C18" i="1"/>
  <c r="L10" i="6"/>
  <c r="C8" i="1"/>
  <c r="P16" i="6"/>
  <c r="Q16" i="6" s="1"/>
  <c r="S16" i="6" s="1"/>
  <c r="T16" i="6" s="1"/>
  <c r="J16" i="6"/>
  <c r="K16" i="6" s="1"/>
  <c r="M16" i="6" s="1"/>
  <c r="N16" i="6" s="1"/>
  <c r="J15" i="6"/>
  <c r="X28" i="6"/>
  <c r="D4" i="19" s="1"/>
  <c r="D5" i="19" s="1"/>
  <c r="X18" i="6"/>
  <c r="C4" i="19" s="1"/>
  <c r="C5" i="19" s="1"/>
  <c r="X7" i="6"/>
  <c r="W7" i="6"/>
  <c r="I105" i="1"/>
  <c r="C105" i="1"/>
  <c r="I101" i="1"/>
  <c r="C101" i="1"/>
  <c r="I97" i="1"/>
  <c r="C97" i="1"/>
  <c r="C91" i="1"/>
  <c r="I86" i="1"/>
  <c r="C70" i="1"/>
  <c r="I66" i="1"/>
  <c r="C66" i="1"/>
  <c r="I62" i="1"/>
  <c r="C62" i="1"/>
  <c r="I57" i="1"/>
  <c r="C57" i="1"/>
  <c r="I53" i="1"/>
  <c r="C53" i="1"/>
  <c r="I47" i="1"/>
  <c r="C47" i="1"/>
  <c r="I43" i="1"/>
  <c r="C43" i="1"/>
  <c r="L18" i="6"/>
  <c r="D4" i="14" s="1"/>
  <c r="D5" i="14" s="1"/>
  <c r="R18" i="6"/>
  <c r="D4" i="17"/>
  <c r="D5" i="17" s="1"/>
  <c r="I37" i="1"/>
  <c r="C33" i="1"/>
  <c r="I28" i="1"/>
  <c r="C28" i="1"/>
  <c r="I24" i="1"/>
  <c r="C24" i="1"/>
  <c r="I14" i="1"/>
  <c r="C14" i="1"/>
  <c r="D13" i="5"/>
  <c r="P9" i="5"/>
  <c r="K23" i="2"/>
  <c r="K24" i="2"/>
  <c r="K25" i="2"/>
  <c r="K26" i="2"/>
  <c r="K21" i="2"/>
  <c r="K18" i="2"/>
  <c r="K19" i="2"/>
  <c r="K20" i="2"/>
  <c r="K15" i="2"/>
  <c r="K14" i="2"/>
  <c r="K12" i="2"/>
  <c r="K13" i="2"/>
  <c r="C42" i="6"/>
  <c r="C38" i="6"/>
  <c r="C33" i="6"/>
  <c r="C31" i="6"/>
  <c r="C28" i="6"/>
  <c r="C22" i="6"/>
  <c r="C18" i="6"/>
  <c r="C10" i="6"/>
  <c r="C7" i="6"/>
  <c r="C5" i="6"/>
  <c r="X22" i="6"/>
  <c r="X38" i="6"/>
  <c r="E4" i="19" s="1"/>
  <c r="E5" i="19" s="1"/>
  <c r="L38" i="6"/>
  <c r="H4" i="14" s="1"/>
  <c r="H5" i="14" s="1"/>
  <c r="X42" i="6"/>
  <c r="F4" i="19" s="1"/>
  <c r="F5" i="19" s="1"/>
  <c r="L42" i="6"/>
  <c r="I4" i="14"/>
  <c r="I5" i="14" s="1"/>
  <c r="AJ33" i="6"/>
  <c r="AJ44" i="6" s="1"/>
  <c r="R31" i="6"/>
  <c r="F4" i="17" s="1"/>
  <c r="F5" i="17" s="1"/>
  <c r="L31" i="6"/>
  <c r="G4" i="14"/>
  <c r="G5" i="14" s="1"/>
  <c r="E4" i="17"/>
  <c r="E5" i="17" s="1"/>
  <c r="F4" i="14"/>
  <c r="F5" i="14" s="1"/>
  <c r="R22" i="6"/>
  <c r="L22" i="6"/>
  <c r="E4" i="14"/>
  <c r="E5" i="14" s="1"/>
  <c r="C4" i="14"/>
  <c r="C5" i="14" s="1"/>
  <c r="S59" i="6"/>
  <c r="S60" i="6"/>
  <c r="S61" i="6"/>
  <c r="S62" i="6"/>
  <c r="M61" i="6"/>
  <c r="M62" i="6"/>
  <c r="M60" i="6"/>
  <c r="M59" i="6"/>
  <c r="R10" i="6"/>
  <c r="R5" i="6"/>
  <c r="C4" i="17"/>
  <c r="C5" i="17" s="1"/>
  <c r="AD44" i="6"/>
  <c r="C4" i="18"/>
  <c r="C5" i="18"/>
  <c r="Y17" i="6"/>
  <c r="Z17" i="6" s="1"/>
  <c r="J41" i="6"/>
  <c r="K41" i="6" s="1"/>
  <c r="K42" i="6" s="1"/>
  <c r="V40" i="6"/>
  <c r="W40" i="6" s="1"/>
  <c r="Y40" i="6" s="1"/>
  <c r="Z40" i="6" s="1"/>
  <c r="V39" i="6"/>
  <c r="W39" i="6" s="1"/>
  <c r="Y39" i="6" s="1"/>
  <c r="Z39" i="6" s="1"/>
  <c r="J37" i="6"/>
  <c r="J36" i="6"/>
  <c r="K36" i="6" s="1"/>
  <c r="M36" i="6" s="1"/>
  <c r="N36" i="6" s="1"/>
  <c r="V35" i="6"/>
  <c r="W35" i="6" s="1"/>
  <c r="AH32" i="6"/>
  <c r="P30" i="6"/>
  <c r="Q30" i="6" s="1"/>
  <c r="S30" i="6" s="1"/>
  <c r="T30" i="6" s="1"/>
  <c r="J30" i="6"/>
  <c r="K30" i="6" s="1"/>
  <c r="M30" i="6" s="1"/>
  <c r="N30" i="6" s="1"/>
  <c r="P29" i="6"/>
  <c r="Q29" i="6" s="1"/>
  <c r="J29" i="6"/>
  <c r="K29" i="6" s="1"/>
  <c r="AB26" i="6"/>
  <c r="AC26" i="6" s="1"/>
  <c r="AE26" i="6" s="1"/>
  <c r="AF26" i="6" s="1"/>
  <c r="AB25" i="6"/>
  <c r="AC25" i="6" s="1"/>
  <c r="P23" i="6"/>
  <c r="Q23" i="6" s="1"/>
  <c r="Q28" i="6" s="1"/>
  <c r="E6" i="17" s="1"/>
  <c r="J23" i="6"/>
  <c r="K23" i="6" s="1"/>
  <c r="V21" i="6"/>
  <c r="J21" i="6"/>
  <c r="K21" i="6" s="1"/>
  <c r="M21" i="6" s="1"/>
  <c r="N21" i="6" s="1"/>
  <c r="P17" i="6"/>
  <c r="J17" i="6"/>
  <c r="P20" i="6"/>
  <c r="J20" i="6"/>
  <c r="P19" i="6"/>
  <c r="J19" i="6"/>
  <c r="K19" i="6" s="1"/>
  <c r="P15" i="6"/>
  <c r="P14" i="6"/>
  <c r="Q14" i="6" s="1"/>
  <c r="S14" i="6" s="1"/>
  <c r="T14" i="6" s="1"/>
  <c r="J14" i="6"/>
  <c r="K14" i="6" s="1"/>
  <c r="M14" i="6" s="1"/>
  <c r="N14" i="6" s="1"/>
  <c r="P12" i="6"/>
  <c r="Q12" i="6" s="1"/>
  <c r="S12" i="6" s="1"/>
  <c r="T12" i="6" s="1"/>
  <c r="J12" i="6"/>
  <c r="K12" i="6" s="1"/>
  <c r="M12" i="6" s="1"/>
  <c r="N12" i="6" s="1"/>
  <c r="P11" i="6"/>
  <c r="Q11" i="6" s="1"/>
  <c r="Q18" i="6" s="1"/>
  <c r="J11" i="6"/>
  <c r="K11" i="6" s="1"/>
  <c r="J8" i="6"/>
  <c r="K8" i="6" s="1"/>
  <c r="P4" i="6"/>
  <c r="Q4" i="6" s="1"/>
  <c r="M20" i="6"/>
  <c r="N20" i="6" s="1"/>
  <c r="S15" i="6"/>
  <c r="T15" i="6" s="1"/>
  <c r="M17" i="6"/>
  <c r="N17" i="6"/>
  <c r="M15" i="6"/>
  <c r="N15" i="6" s="1"/>
  <c r="S20" i="6"/>
  <c r="T20" i="6"/>
  <c r="S17" i="6"/>
  <c r="T17" i="6" s="1"/>
  <c r="M37" i="6"/>
  <c r="N37" i="6"/>
  <c r="D7" i="5"/>
  <c r="Y21" i="6"/>
  <c r="Z21" i="6" s="1"/>
  <c r="W22" i="6"/>
  <c r="S19" i="6"/>
  <c r="T19" i="6" s="1"/>
  <c r="Q22" i="6"/>
  <c r="S22" i="6" s="1"/>
  <c r="T22" i="6" s="1"/>
  <c r="AK32" i="6"/>
  <c r="AL32" i="6" s="1"/>
  <c r="AI33" i="6"/>
  <c r="AI44" i="6" s="1"/>
  <c r="AK44" i="6" s="1"/>
  <c r="AL44" i="6" s="1"/>
  <c r="Q10" i="6"/>
  <c r="S10" i="6" s="1"/>
  <c r="T10" i="6" s="1"/>
  <c r="L31" i="5" s="1"/>
  <c r="D15" i="5"/>
  <c r="D9" i="5"/>
  <c r="D11" i="5"/>
  <c r="N32" i="5"/>
  <c r="N38" i="5"/>
  <c r="N37" i="5"/>
  <c r="N30" i="5"/>
  <c r="N29" i="5"/>
  <c r="N36" i="5"/>
  <c r="N33" i="5"/>
  <c r="N35" i="5"/>
  <c r="N31" i="5"/>
  <c r="C80" i="1"/>
  <c r="C76" i="1"/>
  <c r="O56" i="6"/>
  <c r="U56" i="6"/>
  <c r="W58" i="6" s="1"/>
  <c r="AA56" i="6"/>
  <c r="AC58" i="6" s="1"/>
  <c r="AG56" i="6"/>
  <c r="AI58" i="6" s="1"/>
  <c r="AK58" i="6" s="1"/>
  <c r="I56" i="6"/>
  <c r="Q58" i="6"/>
  <c r="R58" i="6"/>
  <c r="K36" i="5"/>
  <c r="M35" i="5"/>
  <c r="L36" i="5"/>
  <c r="M36" i="5"/>
  <c r="L37" i="5"/>
  <c r="M33" i="5"/>
  <c r="L33" i="5"/>
  <c r="L38" i="5"/>
  <c r="K30" i="5"/>
  <c r="L30" i="5"/>
  <c r="M30" i="5"/>
  <c r="M29" i="5"/>
  <c r="M31" i="5"/>
  <c r="K29" i="5"/>
  <c r="S58" i="6" l="1"/>
  <c r="Y7" i="6"/>
  <c r="Z7" i="6" s="1"/>
  <c r="Y22" i="6"/>
  <c r="Z22" i="6" s="1"/>
  <c r="AK33" i="6"/>
  <c r="AL33" i="6" s="1"/>
  <c r="R44" i="6"/>
  <c r="AH56" i="6"/>
  <c r="W38" i="6"/>
  <c r="Y35" i="6"/>
  <c r="Z35" i="6" s="1"/>
  <c r="M11" i="6"/>
  <c r="N11" i="6" s="1"/>
  <c r="K18" i="6"/>
  <c r="M18" i="6" s="1"/>
  <c r="N18" i="6" s="1"/>
  <c r="K32" i="5" s="1"/>
  <c r="S29" i="6"/>
  <c r="T29" i="6" s="1"/>
  <c r="Q31" i="6"/>
  <c r="M41" i="6"/>
  <c r="N41" i="6" s="1"/>
  <c r="S4" i="6"/>
  <c r="T4" i="6" s="1"/>
  <c r="Q5" i="6"/>
  <c r="K38" i="6"/>
  <c r="W42" i="6"/>
  <c r="S18" i="6"/>
  <c r="T18" i="6" s="1"/>
  <c r="L32" i="5" s="1"/>
  <c r="D6" i="17"/>
  <c r="W28" i="6"/>
  <c r="Y23" i="6"/>
  <c r="Z23" i="6" s="1"/>
  <c r="Y38" i="6"/>
  <c r="Z38" i="6" s="1"/>
  <c r="M37" i="5" s="1"/>
  <c r="E6" i="19"/>
  <c r="M8" i="6"/>
  <c r="N8" i="6" s="1"/>
  <c r="K10" i="6"/>
  <c r="M19" i="6"/>
  <c r="N19" i="6" s="1"/>
  <c r="K22" i="6"/>
  <c r="K28" i="6"/>
  <c r="M23" i="6"/>
  <c r="N23" i="6" s="1"/>
  <c r="K31" i="6"/>
  <c r="M29" i="6"/>
  <c r="N29" i="6" s="1"/>
  <c r="W18" i="6"/>
  <c r="Y11" i="6"/>
  <c r="Z11" i="6" s="1"/>
  <c r="I6" i="14"/>
  <c r="M42" i="6"/>
  <c r="N42" i="6" s="1"/>
  <c r="K38" i="5" s="1"/>
  <c r="AE25" i="6"/>
  <c r="AF25" i="6" s="1"/>
  <c r="AC28" i="6"/>
  <c r="C6" i="18" s="1"/>
  <c r="S11" i="6"/>
  <c r="T11" i="6" s="1"/>
  <c r="X58" i="6"/>
  <c r="Y58" i="6" s="1"/>
  <c r="L58" i="6"/>
  <c r="AD58" i="6"/>
  <c r="AE58" i="6" s="1"/>
  <c r="S23" i="6"/>
  <c r="T23" i="6" s="1"/>
  <c r="X44" i="6"/>
  <c r="K58" i="6"/>
  <c r="M58" i="6" s="1"/>
  <c r="L44" i="6"/>
  <c r="S28" i="6"/>
  <c r="T28" i="6" s="1"/>
  <c r="L34" i="5" s="1"/>
  <c r="AE28" i="6" l="1"/>
  <c r="AF28" i="6" s="1"/>
  <c r="N34" i="5" s="1"/>
  <c r="Q44" i="6"/>
  <c r="S44" i="6" s="1"/>
  <c r="T44" i="6" s="1"/>
  <c r="L26" i="5" s="1"/>
  <c r="S31" i="6"/>
  <c r="T31" i="6" s="1"/>
  <c r="L35" i="5" s="1"/>
  <c r="F6" i="17"/>
  <c r="AC44" i="6"/>
  <c r="AE44" i="6" s="1"/>
  <c r="AF44" i="6" s="1"/>
  <c r="N26" i="5" s="1"/>
  <c r="D6" i="14"/>
  <c r="Y42" i="6"/>
  <c r="Z42" i="6" s="1"/>
  <c r="M38" i="5" s="1"/>
  <c r="F6" i="19"/>
  <c r="M38" i="6"/>
  <c r="N38" i="6" s="1"/>
  <c r="K37" i="5" s="1"/>
  <c r="H6" i="14"/>
  <c r="C6" i="17"/>
  <c r="S5" i="6"/>
  <c r="T5" i="6" s="1"/>
  <c r="L29" i="5" s="1"/>
  <c r="Y18" i="6"/>
  <c r="Z18" i="6" s="1"/>
  <c r="M32" i="5" s="1"/>
  <c r="C6" i="19"/>
  <c r="W44" i="6"/>
  <c r="Y44" i="6" s="1"/>
  <c r="Z44" i="6" s="1"/>
  <c r="M26" i="5" s="1"/>
  <c r="Y28" i="6"/>
  <c r="Z28" i="6" s="1"/>
  <c r="M34" i="5" s="1"/>
  <c r="E6" i="14"/>
  <c r="M22" i="6"/>
  <c r="N22" i="6" s="1"/>
  <c r="K33" i="5" s="1"/>
  <c r="D6" i="19"/>
  <c r="G6" i="14"/>
  <c r="M31" i="6"/>
  <c r="N31" i="6" s="1"/>
  <c r="K35" i="5" s="1"/>
  <c r="F6" i="14"/>
  <c r="M28" i="6"/>
  <c r="N28" i="6" s="1"/>
  <c r="K34" i="5" s="1"/>
  <c r="L46" i="6"/>
  <c r="M10" i="6"/>
  <c r="N10" i="6" s="1"/>
  <c r="K31" i="5" s="1"/>
  <c r="C6" i="14"/>
  <c r="K44" i="6"/>
  <c r="M44" i="6" s="1"/>
  <c r="N44" i="6" s="1"/>
  <c r="K26" i="5" s="1"/>
  <c r="K46" i="6" l="1"/>
  <c r="M46" i="6" s="1"/>
  <c r="N46" i="6" s="1"/>
  <c r="K2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Kari Martin</author>
  </authors>
  <commentList>
    <comment ref="D37" authorId="0" shapeId="0" xr:uid="{00000000-0006-0000-0500-000001000000}">
      <text>
        <r>
          <rPr>
            <b/>
            <sz val="9"/>
            <color indexed="81"/>
            <rFont val="Tahoma"/>
            <family val="2"/>
          </rPr>
          <t>Kari Martin:</t>
        </r>
        <r>
          <rPr>
            <sz val="9"/>
            <color indexed="81"/>
            <rFont val="Tahoma"/>
            <family val="2"/>
          </rPr>
          <t xml:space="preserve">
Note - this requirement is from IS #16 Cryptographic Controls</t>
        </r>
      </text>
    </comment>
  </commentList>
</comments>
</file>

<file path=xl/sharedStrings.xml><?xml version="1.0" encoding="utf-8"?>
<sst xmlns="http://schemas.openxmlformats.org/spreadsheetml/2006/main" count="565" uniqueCount="293">
  <si>
    <r>
      <rPr>
        <b/>
        <sz val="10"/>
        <color theme="1"/>
        <rFont val="Tahoma"/>
        <family val="2"/>
      </rPr>
      <t>Instructions:</t>
    </r>
    <r>
      <rPr>
        <sz val="10"/>
        <color theme="1"/>
        <rFont val="Tahoma"/>
        <family val="2"/>
      </rPr>
      <t xml:space="preserve">
-Fill in the below fields:  Unit Hierarchy, Contact Information, and the Assessment Start Date. If others are helping with the assessment, list their names in the User Comments. 
-Provide any additional comments in User Comments.
-Identify the PI Repository information (name, purpose and the type of PI it contains).</t>
    </r>
  </si>
  <si>
    <t>Unit Hierarchy</t>
  </si>
  <si>
    <t>Contact Information</t>
  </si>
  <si>
    <t>Exec Unit</t>
  </si>
  <si>
    <t>Name</t>
  </si>
  <si>
    <t>Assessment Start Date</t>
  </si>
  <si>
    <t>Unit</t>
  </si>
  <si>
    <t>Title</t>
  </si>
  <si>
    <t>Sub Unit</t>
  </si>
  <si>
    <t>Phone</t>
  </si>
  <si>
    <t>Email</t>
  </si>
  <si>
    <t>User Comments</t>
  </si>
  <si>
    <t>Name of PI Repository Being Assessed:</t>
  </si>
  <si>
    <t>Purpose of PI Repository</t>
  </si>
  <si>
    <r>
      <t xml:space="preserve">PI Categories
</t>
    </r>
    <r>
      <rPr>
        <sz val="8"/>
        <color theme="0"/>
        <rFont val="Tahoma"/>
        <family val="2"/>
      </rPr>
      <t>(Employee, Student, Personal Health Information, Donor &amp; Alumni, Third-Party, Credit Card)</t>
    </r>
  </si>
  <si>
    <t>Once you have completed this page please start the assessment by clicking on the "Assessment" tab</t>
  </si>
  <si>
    <r>
      <rPr>
        <b/>
        <sz val="7"/>
        <color theme="1"/>
        <rFont val="Tahoma"/>
        <family val="2"/>
      </rPr>
      <t>Instructions:</t>
    </r>
    <r>
      <rPr>
        <sz val="7"/>
        <color theme="1"/>
        <rFont val="Tahoma"/>
        <family val="2"/>
      </rPr>
      <t xml:space="preserve">
- Refer to Information Security Standards U7 and M1-M11 as you complete this Assessment (refer to the Reference tab to view/print each standard).
- A response is required for the yellow cells. Refer to the Supplementary Information for each question before you provide your response. Provide any additional comments in the User Comments field (e.g. a brief description of controls that are in place to address the requirement). Separate the description by layer when controls vary.
- After answering all questions, review the results by clicking on the Summary tab.</t>
    </r>
  </si>
  <si>
    <t>U7. Securing Computing and Mobile Storage Devices/Media</t>
  </si>
  <si>
    <t>APPLICATION</t>
  </si>
  <si>
    <t>DATABASE</t>
  </si>
  <si>
    <t>OS/ SERVER</t>
  </si>
  <si>
    <t>NETWORK</t>
  </si>
  <si>
    <t>Question</t>
  </si>
  <si>
    <t>Supplementary Information</t>
  </si>
  <si>
    <t>Response</t>
  </si>
  <si>
    <r>
      <rPr>
        <b/>
        <sz val="10"/>
        <color rgb="FF002060"/>
        <rFont val="Tahoma"/>
        <family val="2"/>
      </rPr>
      <t>Database:</t>
    </r>
    <r>
      <rPr>
        <sz val="10"/>
        <color theme="1"/>
        <rFont val="Tahoma"/>
        <family val="2"/>
      </rPr>
      <t xml:space="preserve">
</t>
    </r>
  </si>
  <si>
    <t>M2. User Account Management</t>
  </si>
  <si>
    <r>
      <rPr>
        <b/>
        <sz val="10"/>
        <color rgb="FF002060"/>
        <rFont val="Tahoma"/>
        <family val="2"/>
      </rPr>
      <t>Application:</t>
    </r>
    <r>
      <rPr>
        <sz val="10"/>
        <color theme="1"/>
        <rFont val="Tahoma"/>
        <family val="2"/>
      </rPr>
      <t xml:space="preserve">
</t>
    </r>
  </si>
  <si>
    <t>M3. Privileged Account Management</t>
  </si>
  <si>
    <r>
      <rPr>
        <b/>
        <sz val="10"/>
        <color rgb="FF002060"/>
        <rFont val="Tahoma"/>
        <family val="2"/>
      </rPr>
      <t>Application:</t>
    </r>
    <r>
      <rPr>
        <sz val="10"/>
        <rFont val="Tahoma"/>
        <family val="2"/>
      </rPr>
      <t xml:space="preserve"> </t>
    </r>
    <r>
      <rPr>
        <b/>
        <sz val="10"/>
        <color rgb="FFFF0000"/>
        <rFont val="Tahoma"/>
        <family val="2"/>
      </rPr>
      <t xml:space="preserve">
</t>
    </r>
    <r>
      <rPr>
        <b/>
        <sz val="10"/>
        <color rgb="FF002060"/>
        <rFont val="Tahoma"/>
        <family val="2"/>
      </rPr>
      <t>Database:</t>
    </r>
    <r>
      <rPr>
        <b/>
        <sz val="10"/>
        <color rgb="FFFF0000"/>
        <rFont val="Tahoma"/>
        <family val="2"/>
      </rPr>
      <t xml:space="preserve"> 
</t>
    </r>
    <r>
      <rPr>
        <b/>
        <sz val="10"/>
        <color rgb="FF002060"/>
        <rFont val="Tahoma"/>
        <family val="2"/>
      </rPr>
      <t>OS / Server:</t>
    </r>
  </si>
  <si>
    <r>
      <rPr>
        <b/>
        <sz val="10"/>
        <color rgb="FF002060"/>
        <rFont val="Tahoma"/>
        <family val="2"/>
      </rPr>
      <t>Application:</t>
    </r>
    <r>
      <rPr>
        <sz val="10"/>
        <rFont val="Tahoma"/>
        <family val="2"/>
      </rPr>
      <t xml:space="preserve"> </t>
    </r>
    <r>
      <rPr>
        <b/>
        <sz val="10"/>
        <color rgb="FFFF0000"/>
        <rFont val="Tahoma"/>
        <family val="2"/>
      </rPr>
      <t xml:space="preserve">
</t>
    </r>
    <r>
      <rPr>
        <b/>
        <sz val="10"/>
        <color rgb="FF002060"/>
        <rFont val="Tahoma"/>
        <family val="2"/>
      </rPr>
      <t>Database:</t>
    </r>
    <r>
      <rPr>
        <b/>
        <sz val="10"/>
        <color rgb="FFFF0000"/>
        <rFont val="Tahoma"/>
        <family val="2"/>
      </rPr>
      <t xml:space="preserve"> 
</t>
    </r>
    <r>
      <rPr>
        <b/>
        <sz val="10"/>
        <color rgb="FF002060"/>
        <rFont val="Tahoma"/>
        <family val="2"/>
      </rPr>
      <t>OS / Server:</t>
    </r>
  </si>
  <si>
    <r>
      <rPr>
        <b/>
        <sz val="10"/>
        <color rgb="FF002060"/>
        <rFont val="Tahoma"/>
        <family val="2"/>
      </rPr>
      <t>Application:</t>
    </r>
    <r>
      <rPr>
        <sz val="10"/>
        <rFont val="Tahoma"/>
        <family val="2"/>
      </rPr>
      <t xml:space="preserve"> </t>
    </r>
    <r>
      <rPr>
        <b/>
        <sz val="10"/>
        <color rgb="FFFF0000"/>
        <rFont val="Tahoma"/>
        <family val="2"/>
      </rPr>
      <t xml:space="preserve">
</t>
    </r>
    <r>
      <rPr>
        <b/>
        <sz val="10"/>
        <color rgb="FF002060"/>
        <rFont val="Tahoma"/>
        <family val="2"/>
      </rPr>
      <t>Database:</t>
    </r>
    <r>
      <rPr>
        <b/>
        <sz val="10"/>
        <color rgb="FFFF0000"/>
        <rFont val="Tahoma"/>
        <family val="2"/>
      </rPr>
      <t xml:space="preserve"> 
</t>
    </r>
    <r>
      <rPr>
        <b/>
        <sz val="10"/>
        <color rgb="FF002060"/>
        <rFont val="Tahoma"/>
        <family val="2"/>
      </rPr>
      <t xml:space="preserve">OS / Server:
</t>
    </r>
  </si>
  <si>
    <r>
      <t>Application:</t>
    </r>
    <r>
      <rPr>
        <sz val="10"/>
        <rFont val="Tahoma"/>
        <family val="2"/>
      </rPr>
      <t xml:space="preserve">
</t>
    </r>
    <r>
      <rPr>
        <b/>
        <sz val="10"/>
        <color rgb="FF002060"/>
        <rFont val="Tahoma"/>
        <family val="2"/>
      </rPr>
      <t>Database:</t>
    </r>
    <r>
      <rPr>
        <sz val="10"/>
        <rFont val="Tahoma"/>
        <family val="2"/>
      </rPr>
      <t xml:space="preserve">
</t>
    </r>
    <r>
      <rPr>
        <b/>
        <sz val="10"/>
        <color rgb="FF002060"/>
        <rFont val="Tahoma"/>
        <family val="2"/>
      </rPr>
      <t>OS / Server:</t>
    </r>
  </si>
  <si>
    <t>M4. Securing User Accounts</t>
  </si>
  <si>
    <r>
      <t xml:space="preserve">Application: </t>
    </r>
    <r>
      <rPr>
        <sz val="10"/>
        <rFont val="Tahoma"/>
        <family val="2"/>
      </rPr>
      <t xml:space="preserve">
</t>
    </r>
  </si>
  <si>
    <r>
      <t>Application:</t>
    </r>
    <r>
      <rPr>
        <sz val="10"/>
        <rFont val="Tahoma"/>
        <family val="2"/>
      </rPr>
      <t xml:space="preserve">
</t>
    </r>
  </si>
  <si>
    <t>M5. Vulnerability Management</t>
  </si>
  <si>
    <r>
      <t>Application:</t>
    </r>
    <r>
      <rPr>
        <sz val="10"/>
        <rFont val="Tahoma"/>
        <family val="2"/>
      </rPr>
      <t xml:space="preserve">
</t>
    </r>
    <r>
      <rPr>
        <b/>
        <sz val="10"/>
        <color rgb="FF002060"/>
        <rFont val="Tahoma"/>
        <family val="2"/>
      </rPr>
      <t>Database:</t>
    </r>
    <r>
      <rPr>
        <sz val="10"/>
        <rFont val="Tahoma"/>
        <family val="2"/>
      </rPr>
      <t xml:space="preserve">
</t>
    </r>
    <r>
      <rPr>
        <b/>
        <sz val="10"/>
        <color rgb="FF002060"/>
        <rFont val="Tahoma"/>
        <family val="2"/>
      </rPr>
      <t>OS / Server:</t>
    </r>
  </si>
  <si>
    <r>
      <t xml:space="preserve">OS / Server: </t>
    </r>
    <r>
      <rPr>
        <sz val="10"/>
        <rFont val="Tahoma"/>
        <family val="2"/>
      </rPr>
      <t xml:space="preserve">
</t>
    </r>
  </si>
  <si>
    <r>
      <t xml:space="preserve">Network: </t>
    </r>
    <r>
      <rPr>
        <sz val="10"/>
        <rFont val="Tahoma"/>
        <family val="2"/>
      </rPr>
      <t xml:space="preserve">
</t>
    </r>
  </si>
  <si>
    <r>
      <t xml:space="preserve">Database, OS / Server, Network: </t>
    </r>
    <r>
      <rPr>
        <sz val="10"/>
        <rFont val="Tahoma"/>
        <family val="2"/>
      </rPr>
      <t xml:space="preserve">
</t>
    </r>
    <r>
      <rPr>
        <b/>
        <sz val="10"/>
        <rFont val="Tahoma"/>
        <family val="2"/>
      </rPr>
      <t/>
    </r>
  </si>
  <si>
    <t>M8. Logging and Monitoring of UBC Systems</t>
  </si>
  <si>
    <r>
      <t>Application:</t>
    </r>
    <r>
      <rPr>
        <sz val="10"/>
        <rFont val="Tahoma"/>
        <family val="2"/>
      </rPr>
      <t xml:space="preserve">
</t>
    </r>
    <r>
      <rPr>
        <b/>
        <sz val="10"/>
        <color rgb="FF002060"/>
        <rFont val="Tahoma"/>
        <family val="2"/>
      </rPr>
      <t>Database:</t>
    </r>
    <r>
      <rPr>
        <sz val="10"/>
        <rFont val="Tahoma"/>
        <family val="2"/>
      </rPr>
      <t xml:space="preserve">
</t>
    </r>
  </si>
  <si>
    <r>
      <t>Application:</t>
    </r>
    <r>
      <rPr>
        <sz val="10"/>
        <rFont val="Tahoma"/>
        <family val="2"/>
      </rPr>
      <t xml:space="preserve">
</t>
    </r>
    <r>
      <rPr>
        <b/>
        <sz val="10"/>
        <color rgb="FF002060"/>
        <rFont val="Tahoma"/>
        <family val="2"/>
      </rPr>
      <t>Database:</t>
    </r>
    <r>
      <rPr>
        <sz val="10"/>
        <rFont val="Tahoma"/>
        <family val="2"/>
      </rPr>
      <t xml:space="preserve">
</t>
    </r>
  </si>
  <si>
    <t>M10. Internet Facing Systems and Services</t>
  </si>
  <si>
    <t>M11. Development and Modification of Software Applications</t>
  </si>
  <si>
    <t>Assessment Last Completion Date</t>
  </si>
  <si>
    <t>PI Repository</t>
  </si>
  <si>
    <t>PI Categories</t>
  </si>
  <si>
    <t>Assessment Results</t>
  </si>
  <si>
    <t>Overall Risk Rating</t>
  </si>
  <si>
    <t>Overall Application</t>
  </si>
  <si>
    <t>By Layer</t>
  </si>
  <si>
    <t>Application Layer</t>
  </si>
  <si>
    <t>Database Layer</t>
  </si>
  <si>
    <t>Operating System / Server Layer</t>
  </si>
  <si>
    <t>Network Security Layer</t>
  </si>
  <si>
    <t>By Information Security Standard # / Name</t>
  </si>
  <si>
    <t>t</t>
  </si>
  <si>
    <t>aa</t>
  </si>
  <si>
    <t>ah</t>
  </si>
  <si>
    <t>08. Destruction of UBC Electronic Information</t>
  </si>
  <si>
    <t>M7. Logging and Monitoring of UBC Systems</t>
  </si>
  <si>
    <t>18. Physical Security of UBC Datacentres</t>
  </si>
  <si>
    <r>
      <rPr>
        <b/>
        <sz val="10"/>
        <color theme="1"/>
        <rFont val="Tahoma"/>
        <family val="2"/>
      </rPr>
      <t>Instructions:</t>
    </r>
    <r>
      <rPr>
        <sz val="10"/>
        <color theme="1"/>
        <rFont val="Tahoma"/>
        <family val="2"/>
      </rPr>
      <t xml:space="preserve">
- Review: Assessment tab to identify all unfavourable responses (refer to responses with a red font).
- Develop your Action Plan below by filling information in the appropriate columns.</t>
    </r>
  </si>
  <si>
    <t>Unit Profile</t>
  </si>
  <si>
    <t>Action Plan</t>
  </si>
  <si>
    <t>Manual Completion</t>
  </si>
  <si>
    <t>Sub-Unit</t>
  </si>
  <si>
    <t>Categories of PI</t>
  </si>
  <si>
    <t>Last Updated Date</t>
  </si>
  <si>
    <t xml:space="preserve">Application Name </t>
  </si>
  <si>
    <t>Focus Area or Standard (Theme)</t>
  </si>
  <si>
    <t>Question#</t>
  </si>
  <si>
    <t>Action Plan # or Issue #</t>
  </si>
  <si>
    <t>Action Plan or Issue</t>
  </si>
  <si>
    <t>Applicable IT Layer</t>
  </si>
  <si>
    <t>Owner</t>
  </si>
  <si>
    <t>Target Completion Date</t>
  </si>
  <si>
    <t>Status</t>
  </si>
  <si>
    <t>Impact Scale</t>
  </si>
  <si>
    <t>Sub Theme</t>
  </si>
  <si>
    <t>Links to reference documents</t>
  </si>
  <si>
    <t>Policy SC14</t>
  </si>
  <si>
    <t>Information Security Standard No &amp; Name</t>
  </si>
  <si>
    <t>U1. Security Classification of UBC Electronic Information and Services</t>
  </si>
  <si>
    <t>U2. Password and Passphrase Protection</t>
  </si>
  <si>
    <t>U3. Transmission and Sharing of UBC Electronic Information</t>
  </si>
  <si>
    <t>U4. Reporting Cybersecurity Incidents</t>
  </si>
  <si>
    <t>U5. Encryption Requirements</t>
  </si>
  <si>
    <t>U6. Working Remotely</t>
  </si>
  <si>
    <t>U8. Destruction of UBC Electronic Information</t>
  </si>
  <si>
    <t>U9. Outsourcing and Service Provider Management</t>
  </si>
  <si>
    <t>U10. Accessing Electronic Accounts of Other Users</t>
  </si>
  <si>
    <t>U11. Securing Internet of Things (IoT) Devices</t>
  </si>
  <si>
    <t>U12. Restricted Software and Services</t>
  </si>
  <si>
    <t>M1. Requesting Variances</t>
  </si>
  <si>
    <t>M6. Security of Wi-Fi Infrastructure</t>
  </si>
  <si>
    <t>M7. Cryptographic Controls</t>
  </si>
  <si>
    <t>M9. Physical Security of UBC Data Centres</t>
  </si>
  <si>
    <t>M10. Internet Facing Systems</t>
  </si>
  <si>
    <t>Gray indicates questions or layers that were removed from v3.1</t>
  </si>
  <si>
    <t>Light green indicates questions or layers that were added in v3.1</t>
  </si>
  <si>
    <t>v3.1 Q#</t>
  </si>
  <si>
    <t>Question# 
v3.0</t>
  </si>
  <si>
    <t>Standard Number / Name</t>
  </si>
  <si>
    <t>Requirement #</t>
  </si>
  <si>
    <t>Application Risk Assessment Question -in ARA Pilot (v3.0)</t>
  </si>
  <si>
    <t>ARA Question (in v3.1)</t>
  </si>
  <si>
    <t>Supplementary Information - in ARA Pilot (v3.0)</t>
  </si>
  <si>
    <t>Supplementary Information - in v3.1</t>
  </si>
  <si>
    <t>Application</t>
  </si>
  <si>
    <t>Score</t>
  </si>
  <si>
    <t>Max</t>
  </si>
  <si>
    <t>RR%</t>
  </si>
  <si>
    <t>RR Cat</t>
  </si>
  <si>
    <t>Database</t>
  </si>
  <si>
    <t>Servers and Operating System</t>
  </si>
  <si>
    <t>Network</t>
  </si>
  <si>
    <t>Physical</t>
  </si>
  <si>
    <t>07. Securing Computing and Mobile Storage Devices/Media</t>
  </si>
  <si>
    <t>7.4j</t>
  </si>
  <si>
    <t xml:space="preserve">Are secure backup processes in place? </t>
  </si>
  <si>
    <t>Are backup processes secure?</t>
  </si>
  <si>
    <r>
      <t xml:space="preserve">Devices are regularly backed up to a secure location.  Scheduled restores of these backups are performed periodically to ensure the integrity and availability of the information.
The UBC IT Virtual Server Service (VSS) snapshots will be assessed centrally from an information security perspective.  Please note, the VSS may not meet all database backup availability/integrity and retention requirements. </t>
    </r>
    <r>
      <rPr>
        <sz val="8"/>
        <color rgb="FFFF0000"/>
        <rFont val="Arial"/>
        <family val="2"/>
      </rPr>
      <t xml:space="preserve">
</t>
    </r>
    <r>
      <rPr>
        <sz val="8"/>
        <rFont val="Arial"/>
        <family val="2"/>
      </rPr>
      <t>Backups on portable devices (tape, external HDD, etc.) must be encrypted.
For further information refer to</t>
    </r>
    <r>
      <rPr>
        <sz val="8"/>
        <color theme="1"/>
        <rFont val="Arial"/>
        <family val="2"/>
      </rPr>
      <t xml:space="preserve"> ISS U7 Securing Computing and Mobile Storage Devices/Media 
</t>
    </r>
    <r>
      <rPr>
        <b/>
        <sz val="8"/>
        <color rgb="FFFF5050"/>
        <rFont val="Arial"/>
        <family val="2"/>
      </rPr>
      <t>SG: Re-arranged order in v3.1; Added EduCloud reference as well.</t>
    </r>
  </si>
  <si>
    <t xml:space="preserve">Devices are regularly backed up to a secure location.  Backups on portable devices (tape, external HDD, etc.) must be encrypted. 
The UBC IT Virtual Server Service (VSS) / EduCloud snapshots will be assessed centrally from an information security perspective.  Please note, the VSS may not meet all database backup availability/integrity and retention requirements. 
Scheduled restores of these backups are performed periodically to ensure the integrity and availability of the information.
For further information refer to ISS U7 Securing Computing and Mobile Storage Devices/Media </t>
  </si>
  <si>
    <t>y</t>
  </si>
  <si>
    <r>
      <t xml:space="preserve">Is PI on all application and database servers removed prior to the server being discarded or reassigned?
</t>
    </r>
    <r>
      <rPr>
        <b/>
        <sz val="8"/>
        <color rgb="FFFF5050"/>
        <rFont val="Arial"/>
        <family val="2"/>
      </rPr>
      <t xml:space="preserve">
SG: We decided to remove this question from ARA because:-(a) the Standard doesn't speak to applications and cleaning data from applications or servers.
(b) Based on pilot, we noticed that we are not addressing the risk as people usually build on the application (by adding data to the application) and never purge or decommission.</t>
    </r>
  </si>
  <si>
    <r>
      <t xml:space="preserve">Data destruction methods must comply with the minimum standards set out in the Clearing and Declassifying Electronic Data Storage Devices (ITSG-06) guideline issued by the Government of Canada. 
</t>
    </r>
    <r>
      <rPr>
        <sz val="8"/>
        <color theme="1"/>
        <rFont val="Arial"/>
        <family val="2"/>
      </rPr>
      <t xml:space="preserve">
Virtual Servers should be decommissioned and not reassigned.</t>
    </r>
    <r>
      <rPr>
        <sz val="8"/>
        <rFont val="Arial"/>
        <family val="2"/>
      </rPr>
      <t xml:space="preserve">
For further information refer to ISS #8 Destruction of UBC Electronic Information</t>
    </r>
  </si>
  <si>
    <t>n
SG - Removed from v3.1</t>
  </si>
  <si>
    <t>11. User Account Management</t>
  </si>
  <si>
    <r>
      <t xml:space="preserve">11.5, </t>
    </r>
    <r>
      <rPr>
        <b/>
        <sz val="8"/>
        <color rgb="FFFF5050"/>
        <rFont val="Arial"/>
        <family val="2"/>
      </rPr>
      <t>11.7</t>
    </r>
  </si>
  <si>
    <r>
      <t xml:space="preserve">Do all users have only uniquely-identifiable user accounts?
</t>
    </r>
    <r>
      <rPr>
        <b/>
        <sz val="8"/>
        <color rgb="FFFF0000"/>
        <rFont val="Arial"/>
        <family val="2"/>
      </rPr>
      <t>SG - Removed from DB layer as end-users usually don't have DB access.</t>
    </r>
  </si>
  <si>
    <t>Do all users have only uniquely-identifiable user accounts?</t>
  </si>
  <si>
    <r>
      <t xml:space="preserve">The use of unique user accounts ensures that all accounts are clearly linked to the individuals using them for accountability purposes.
For further information refer to ISS M2 User Account Management
</t>
    </r>
    <r>
      <rPr>
        <b/>
        <sz val="8"/>
        <color rgb="FFFF5050"/>
        <rFont val="Arial"/>
        <family val="2"/>
      </rPr>
      <t>SG: Added "User accounts must not be shared."</t>
    </r>
  </si>
  <si>
    <t>User accounts must not be shared. The use of unique user accounts ensures that all accounts are clearly linked to the individuals using them for accountability purposes.
For further information refer to ISS M2 User Account Management</t>
  </si>
  <si>
    <t>SG: Added question related to deactivation of user accounts as it was not addressed in the previous ARA.</t>
  </si>
  <si>
    <t>Are user accounts disabled in a timely manner, following a termination or change in responsibility?</t>
  </si>
  <si>
    <t>All User Accounts must be disabled (i.e. access is revoked) in a timely manner, especially when the User has been terminated or the User has a Privileged Account. Accounts may be disabled by either closing the account to all Users or changing the password to restrict access by specific Users.
For further information refer to ISS M2 User Account Management</t>
  </si>
  <si>
    <t>12. Privileged Account Management</t>
  </si>
  <si>
    <r>
      <t xml:space="preserve">12.6, </t>
    </r>
    <r>
      <rPr>
        <sz val="8"/>
        <color rgb="FFFF5050"/>
        <rFont val="Arial"/>
        <family val="2"/>
      </rPr>
      <t>12.14, 13.7</t>
    </r>
  </si>
  <si>
    <r>
      <t xml:space="preserve">Do all privileged accounts have a single individual assigned with accountability for securing the account?
</t>
    </r>
    <r>
      <rPr>
        <b/>
        <sz val="8"/>
        <color rgb="FFFF5050"/>
        <rFont val="Arial"/>
        <family val="2"/>
      </rPr>
      <t xml:space="preserve">
SG: 
- Rephrased the question; 
- Merged old q.#8 (Are privileged accounts reviewed on a periodic basis to ensure they remain aligned with job responsibilities?) to supplementary information; 
- extended question to OS layer.
- added "including default user accounts"  (merged old q#11).</t>
    </r>
  </si>
  <si>
    <t>Is a list of all privileged accounts maintained (with security accountabilities defined)?</t>
  </si>
  <si>
    <r>
      <t xml:space="preserve">Privileged accounts may be shared between multiple users, however this should be kept to a minimum and break glass procedures should be applied.  For all account types, a single individual must be assigned with accountability for the security of the account.  
Note: Service accounts must not be shared between applications or services, i.e. a separate account must be created for each application/service. Also, privileged accounts must not be used for day-to-day activities, such as email and web browsing and, wherever possible, must not use privileged accounts (except service accounts) to run daemons, services or applications.
For further information refer to ISS M3 Privileged Account Management
</t>
    </r>
    <r>
      <rPr>
        <b/>
        <sz val="8"/>
        <color rgb="FFFF0000"/>
        <rFont val="Arial"/>
        <family val="2"/>
      </rPr>
      <t xml:space="preserve">
SG - Rearranged order.</t>
    </r>
  </si>
  <si>
    <t>For all account types (including default vendor accounts), a single individual must be assigned with accountability for the security of the account.  Privileged accounts may be shared between multiple users, however this should be kept to a minimum and break glass procedures should be applied.  
Note: Service accounts must not be shared between applications or services, i.e. a separate account must be created for each application/service. Also, privileged accounts must not be used for day-to-day activities, such as email and web browsing and, wherever possible, must not use privileged accounts (except service accounts) to run daemons, services or applications.
Access to privileged accounts must be reviewed at an interval stipulated by the Information Steward/Owner, or at a minimum annually, to validate that they remain restricted to authorized personnel. Discrepancies must be reported in a timely manner to the Information Steward/Owner for resolution.
For further information refer to ISS M3 Privileged Account Management</t>
  </si>
  <si>
    <r>
      <t xml:space="preserve">Is access to privileged groups and accounts approved as per the 'Authorization for Privileged Account Access procedure'?
</t>
    </r>
    <r>
      <rPr>
        <b/>
        <sz val="8"/>
        <color rgb="FFFF5050"/>
        <rFont val="Arial"/>
        <family val="2"/>
      </rPr>
      <t>SG: Extended question to OS layer.</t>
    </r>
  </si>
  <si>
    <t>Is access to privileged groups and accounts approved as per the 'Authorization for Privileged Account Access procedure'?</t>
  </si>
  <si>
    <r>
      <t xml:space="preserve">Approval procedures for granting access to Privileged Accounts are set out in Authorization for Privileged Account Access procedure.
For further information refer to ISS M3 Privileged Account Management
</t>
    </r>
    <r>
      <rPr>
        <b/>
        <sz val="8"/>
        <color rgb="FFFF5050"/>
        <rFont val="Arial"/>
        <family val="2"/>
      </rPr>
      <t xml:space="preserve">
SG: Spelled out the requirements to be clear.</t>
    </r>
  </si>
  <si>
    <t>A User must only be granted Privileged Access for one of the following reasons:
a. the User is automatically entitled to such access by virtue of their job; or
b. in other exceptional cases where the Information Steward/ Owner decides that the User requires access to fulfil their duties. 
In all cases, Information Stewards/ Owners must maintain a log of all authorizations for auditing purposes.
Approval procedures for granting access to Privileged Accounts are set out in 'Authorization for Privileged Account Access' procedure. 
For further information refer to ISS M3 Privileged Account Management</t>
  </si>
  <si>
    <r>
      <t xml:space="preserve">Are passwords for Privileged Personal Accounts changed on a regular basis?
</t>
    </r>
    <r>
      <rPr>
        <b/>
        <sz val="8"/>
        <color rgb="FFFF0000"/>
        <rFont val="Arial"/>
        <family val="2"/>
      </rPr>
      <t>SG - Recommend to remove question as it is largely covered by password complexity (new q#6 in v3.1) &amp; ORA; also might already be in place because of CWL.</t>
    </r>
  </si>
  <si>
    <t>Passwords for privileged personal accounts must be changed regularly, in compliance with the Password and Passphrase Protection standard, or at an interval stipulated by the Information Steward/Owner. 
Note, at a minimum, passwords/passphrases for all university user accounts must be changed annually, and the 10 most recent passwords/passphrases must not be reused for the same system.
For further information refer to ISS #11 User Account Management. For further information refer to ISS #2 Password and Passphrase Protection</t>
  </si>
  <si>
    <r>
      <rPr>
        <sz val="8"/>
        <color rgb="FFFF0000"/>
        <rFont val="Arial"/>
        <family val="2"/>
      </rPr>
      <t xml:space="preserve">12.9, </t>
    </r>
    <r>
      <rPr>
        <sz val="8"/>
        <color theme="1"/>
        <rFont val="Arial"/>
        <family val="2"/>
      </rPr>
      <t xml:space="preserve">12.10, </t>
    </r>
    <r>
      <rPr>
        <sz val="8"/>
        <color rgb="FFFF0000"/>
        <rFont val="Arial"/>
        <family val="2"/>
      </rPr>
      <t>13.7</t>
    </r>
  </si>
  <si>
    <r>
      <t xml:space="preserve">Are strong passwords for generic / shared privileged accounts (administrative and emergency accounts) used and properly secured (using Break Glass procedures where appropriate)?
</t>
    </r>
    <r>
      <rPr>
        <b/>
        <sz val="8"/>
        <color rgb="FFFF0000"/>
        <rFont val="Arial"/>
        <family val="2"/>
      </rPr>
      <t xml:space="preserve">
SG - Rephrased question and supplementary information. Also extended to OS layer.
Also need to consider if we want to have %s in response?
- Merged supplementary information from old q#11 &amp; #6 (v3.0)</t>
    </r>
  </si>
  <si>
    <t>For privileged accounts, including generic / shared, emergency and service accounts, are break glass procedures in place?</t>
  </si>
  <si>
    <r>
      <t xml:space="preserve">Passwords must contain a minimum of 8 characters including upper and lower case letters, numbers and symbols. Alternatively, use a passphrase with a minimum of 16 characters.
Passwords for generic/shared administrative accounts and emergency accounts should be machine generated. 
Generic Administrative account should only be shared when the administrator team needs to use the account on a frequent basis, and privileged personal accounts are not an option.
Break Glass Procedures should be used to secure Generic  Administrative accounts when the team of administrators only require the account on an infrequent basis or a when emergency access to the account is needed by users beyond the core administrative team e.g. for emergency management purposes.
When a Break Glass Procedure is used, access to the privileged account must be:
a. limited to the minimum amount of time necessary;
b. associated to a change, problem or incident number/ticket;
c. recorded by the specific database, system, or application; and
d. logged in an auditable record (which identifies the individual User who ‘broke the glass’) for later review.
e. secured by changing the password in a timely manner.
For further information refer to ISS M3 Privileged Account Management
</t>
    </r>
    <r>
      <rPr>
        <b/>
        <sz val="8"/>
        <color rgb="FFFF0000"/>
        <rFont val="Arial"/>
        <family val="2"/>
      </rPr>
      <t>SG - Added reference to standard 2 and the first sentence.</t>
    </r>
  </si>
  <si>
    <t>Break Glass Procedures should be used to secure Generic  Administrative accounts when the team of administrators only require the account on an infrequent basis or a when emergency access to the account is needed by users beyond the core administrative team e.g. for emergency management purposes.
When a Break Glass Procedure is used, access to the privileged account must be:
a. limited to the minimum amount of time necessary;
b. associated to a change, problem or incident number/ticket;
c. recorded by the specific database, system, or application; and
d. logged in an auditable record (which identifies the individual User who ‘broke the glass’) for later review.
e. secured by changing the password in a timely manner.
For further information refer to ISS M3 Privileged Account Management</t>
  </si>
  <si>
    <r>
      <t xml:space="preserve">Are privileged accounts reviewed on a periodic basis to ensure they remain aligned with job responsibilities?
</t>
    </r>
    <r>
      <rPr>
        <b/>
        <sz val="8"/>
        <color rgb="FFFF0000"/>
        <rFont val="Arial"/>
        <family val="2"/>
      </rPr>
      <t>SG - Remove this question from ARA as it is merged with old Q#4.</t>
    </r>
  </si>
  <si>
    <t>Access to privileged accounts must be reviewed at an interval stipulated by the Information Steward/Owner, or at a minimum annually, to validate that they remain restricted to authorized personnel. Discrepancies must be reported in a in a timely manner to the Information Steward/Owner for resolution.
For further information refer to ISS #12 Privileged Account Management</t>
  </si>
  <si>
    <r>
      <rPr>
        <sz val="8"/>
        <color rgb="FFFF0000"/>
        <rFont val="Arial"/>
        <family val="2"/>
      </rPr>
      <t>2.5</t>
    </r>
    <r>
      <rPr>
        <sz val="8"/>
        <color theme="1"/>
        <rFont val="Arial"/>
        <family val="2"/>
      </rPr>
      <t>, 12.9</t>
    </r>
  </si>
  <si>
    <t>SG - Added this question; however, the requirement is not explicitly stated for privileged generic, shared, emergency and service accounts.</t>
  </si>
  <si>
    <t xml:space="preserve">Are password change and complexity requirements met across all privileged accounts?
</t>
  </si>
  <si>
    <t>Passwords must contain a minimum of 8 characters including upper and lower case letters, numbers and symbols. Alternatively, use a passphrase with a minimum of 16 characters.
-Passwords/passphrases for all university user accounts must be changed annually.  
-the 10 most recent passwords/passphrases that you have used on the same system should not be reused.
Passwords for privileged accounts must be changed annually. Passwords for generic/shared administrative accounts and emergency accounts should be machine generated. Default vendor passwords must be changed following the installation of systems or software.  Generic Administrative account should only be shared when the administrator team needs to use the account on a frequent basis, and privileged personal accounts are not an option.
For further information refer to ISS U2 Password and Passphrase Protection and ISS M3 Privileged Account Management</t>
  </si>
  <si>
    <t>13. Securing User Accounts</t>
  </si>
  <si>
    <r>
      <t xml:space="preserve">Are all default vendor passwords changed following the installation of a system or software?
</t>
    </r>
    <r>
      <rPr>
        <b/>
        <sz val="8"/>
        <color rgb="FFFF0000"/>
        <rFont val="Arial"/>
        <family val="2"/>
      </rPr>
      <t xml:space="preserve">
SG - Moved this from the "Securing User Accounts" section; however the reference to ISS#13 still exists - is that okay?
Also, as discussed, deleted this for OS layer. 
Should we consider this a "maybe" question as it will be addressed by the lists maintained and the password change questions?</t>
    </r>
  </si>
  <si>
    <t>Are all default vendor passwords changed following the installation of a system or software?</t>
  </si>
  <si>
    <t>Default vendor passwords must be changed following the installation of systems or software.  
For further information refer to ISS #13 Securing User Accounts</t>
  </si>
  <si>
    <t>13.4b</t>
  </si>
  <si>
    <r>
      <t xml:space="preserve">Are user password complexity rules enforced by the system where configurable?
</t>
    </r>
    <r>
      <rPr>
        <b/>
        <sz val="8"/>
        <color rgb="FFFF0000"/>
        <rFont val="Arial"/>
        <family val="2"/>
      </rPr>
      <t>SG - Removed "where configurable" from question.; removed from DB layer.</t>
    </r>
  </si>
  <si>
    <t>Are user password change and complexity rules enforced by the system?</t>
  </si>
  <si>
    <t xml:space="preserve">Where possible, systems should enforce password complexity rules in accordance with Standard U2 Password and Passphrase Protection,  i.e. passwords must contain a minimum of 8 characters including upper and lower case letters, numbers and symbols. Alternatively, use a passphrase with a minimum of 16 characters.
-Passwords/passphrases for all university user accounts must be changed annually.  
-the 10 most recent passwords/passphrases that you have used on the same system should not be reused.
For further information refer to ISS M4 Securing User Accounts
For further information refer to ISS U2 Password and Passphrase Protection
</t>
  </si>
  <si>
    <t xml:space="preserve">Where possible, systems should enforce password complexity rules in accordance with Standard U2 Password and Passphrase Protection,  i.e. passwords must contain a minimum of 8 characters including upper and lower case letters, numbers and symbols. Alternatively, use a passphrase with a minimum of 16 characters.
-Passwords/passphrases for all university user accounts must be changed annually.  
-the 10 most recent passwords/passphrases that you have used on the same system should not be reused.
For further information refer to ISS M4 Securing User Accounts and ISS U2 Password and Passphrase Protection
</t>
  </si>
  <si>
    <t>13.5a</t>
  </si>
  <si>
    <r>
      <t xml:space="preserve">Are temporary passwords provided to users in a secure manner?
</t>
    </r>
    <r>
      <rPr>
        <b/>
        <sz val="8"/>
        <color rgb="FFFF0000"/>
        <rFont val="Arial"/>
        <family val="2"/>
      </rPr>
      <t>SG - Suggest removing this question.</t>
    </r>
  </si>
  <si>
    <t>Procedures must be established to verify the identity of a user prior to providing a new, replacement or temporary password for an account.  Changing of temporary passwords must be enforced during initial use.
For further information refer to ISS #13 Securing User Accounts</t>
  </si>
  <si>
    <r>
      <t xml:space="preserve">Are authentication systems for user accounts adequately protected from password cracking attempts?
</t>
    </r>
    <r>
      <rPr>
        <b/>
        <sz val="8"/>
        <color rgb="FFFF0000"/>
        <rFont val="Arial"/>
        <family val="2"/>
      </rPr>
      <t>SG - remove from OS layer.</t>
    </r>
  </si>
  <si>
    <t>Are authentication systems for user accounts adequately protected from password cracking attempts?</t>
  </si>
  <si>
    <t>At least one of the following methods is required:
a. the account is locked for a period of time if an incorrect number of passwords/passphrases is entered over a specified time period, and / or
b. each time an incorrect password/passphrase is entered, the system introduces a delay before providing the failure response; this delay increases as the failed login attempts continue but will reset once the user successfully logs in.
In addition, authentication systems must not store account passwords in clear text and, where possible, passwords should be stored using a strong cryptographic hash and salted. Cryptographic hash functions must be strong: SHA256, SHA512, RipeMD-160, WHIRLPOOL or equivalent.
For further information refer to ISS M4 Securing User Accounts
For further information refer to ISS M7 Cryptographic Controls</t>
  </si>
  <si>
    <t>At least one of the following methods is required:
a. the account is locked for a period of time if an incorrect number of passwords/passphrases is entered over a specified time period, and / or
b. each time an incorrect password/passphrase is entered, the system introduces a delay before providing the failure response; this delay increases as the failed login attempts continue but will reset once the user successfully logs in.
In addition, authentication systems must not store account passwords in clear text and, where possible, passwords should be stored using a strong cryptographic hash and salted. Cryptographic hash functions must be strong: SHA256, SHA512, RipeMD-160, WHIRLPOOL or equivalent.
For further information refer to ISS M4 Securing User Accounts and ISS M7 Cryptographic Controls</t>
  </si>
  <si>
    <t>14. Vulnerability Management</t>
  </si>
  <si>
    <t>14.5a</t>
  </si>
  <si>
    <t>Are vendor-provided patches applied in a timely and secure manner?</t>
  </si>
  <si>
    <t>Patch management procedures must prioritize patches based on the severity of the vulnerability being patched, the sensitivity of the data in the system, and the criticality of the system to university business: 
a. High-Severity Vulnerabilities (as defined in the Severity Ratings for Vulnerabilities (CVSS v2.0) must be patched as soon as possible, preferably within 3 days of the patch release; and
b. Medium-Severity Vulnerabilities (as defined in the CVSS v2) must be addressed (i.e. patched) as soon as possible, once all high-severity vulnerabilities have been resolved. 
Note: Patches should be automated where possible and compensating controls should be in place if updates / patches cannot be applied (e.g. software is at end of life,  instrument systems that run Windows 95/98/XP/Vista/7 Embedded Operating System, or any other embedded operating system that can only be patched by the hardware vendor).
For further information refer to ISS #14 Vulnerability Management</t>
  </si>
  <si>
    <t>Patch management procedures must prioritize patches based on the severity of the vulnerability being patched, the sensitivity of the data in the system, and the criticality of the system to university business: 
a. High-Severity Vulnerabilities (as defined in the Severity Ratings for Vulnerabilities (CVSS v2.0) must be patched as soon as possible, preferably within 3 days of the patch release; and
b. Medium-Severity Vulnerabilities (as defined in the CVSS v2) must be addressed (i.e. patched) as soon as possible, once all high-severity vulnerabilities have been resolved. 
Note: Patches should be automated where possible and compensating controls should be in place if updates / patches cannot be applied (e.g. software is at end of life,  instrument systems that run Windows 95/98/XP/Vista/7 Embedded Operating System, or any other embedded operating system that can only be patched by the hardware vendor).
For further information refer to ISS M5 Vulnerability Management</t>
  </si>
  <si>
    <t>14.14a</t>
  </si>
  <si>
    <t xml:space="preserve">Is antivirus software installed with definitions updated automatically on a daily basis?
</t>
  </si>
  <si>
    <t>Desktops, laptops and servers (including Linux-based systems) connected to UBC’s network or other networked resources must have antivirus software installed and configured, so that the virus definition files are updated daily.   
Windows servers on the UBC IT EduCloud Virtual Server Service are protected from  malware without the need for a host based antivirus application. See the UBC IT service catalogue for additional details.
For further information refer to ISS M5 Vulnerability Management</t>
  </si>
  <si>
    <t>14.17d</t>
  </si>
  <si>
    <t>Are firewall rules set-up to allow minimum traffic?</t>
  </si>
  <si>
    <t>UBC systems storing PI must be protected by a firewall; firewalls are only as effective as their Access Control List (ACL) rule set, which determines how traffic is blocked or passed.  Firewall ACL rule sets must be configured as follows:
a. a “Deny by Default” policy must be implemented on all firewalls; 
b. services that are not explicitly permitted must be denied; 
c. firewalls must use ingress filtering at a minimum and must use egress filtering if it is used to protect PI;
d. ACLs must restrict traffic to the minimum necessary to conduct university business.
For further information refer to ISS M5 Vulnerability Management</t>
  </si>
  <si>
    <t>14.17e</t>
  </si>
  <si>
    <t>Are firewall rules reviewed on an annual basis?</t>
  </si>
  <si>
    <t>Rule sets must be reviewed annually for optimization and to validate that inadvertent and / or malicious changes have not been made to the approved configuration.
For further information refer to ISS M5 Vulnerability Management</t>
  </si>
  <si>
    <t>14.10, 14.11a</t>
  </si>
  <si>
    <t>SG - Added new question and supplementary information.</t>
  </si>
  <si>
    <t>Are vulnerability scan reports reviewed?</t>
  </si>
  <si>
    <t>UBC IT is responsible for ensuring that all operational UBC Systems attached to the UBC network are scanned with a network vulnerability scanning tool (e.g. Nessus) at least every quarter. All new or substantially modified internet facing servers attached to the UBC network should be scanned for vulnerabilities prior to going into production.
UBC IT has introduced comprehensive Vulnerability Management Program (VMP) for servers to identify, evaluate, prioritize, and mitigate security vulnerabilities in UBC servers.
For further information refer to the following link: https://privacymatters.ubc.ca/resources/vulnerability-management
Departmental/ Other IT Support members are responsible for obtaining and reviewing these reports to ensure that any vulnerabilities identified are mitigated.</t>
  </si>
  <si>
    <t>17. Logging and Monitoring of UBC Systems</t>
  </si>
  <si>
    <t>Is logging configured to capture user logon and logoff and the activity type performed (for privileged accounts at a minimum)?</t>
  </si>
  <si>
    <t>The following key activities must be logged include the following:
a. user logon and logoff and access to a resource; 
b. action performed by the user and the time it was performed; and
c. where feasible, any access to, or modification of, records.
d. any other information that the Information Stewards/Owners decide should be captured in order to protect high risk files (for privileged accounts).
Logs must be: configured with an accurate time stamp, available when required,  and protected from unauthorized access. They must be retained for at least 90 days and regularly backed up whenever possible, preferably to offsite secure storage. Also, where appropriate, privileged account logging systems must automatically transmit alerts of significant activities to the technology owner (typically a manager of a University IT Support Staff team). The following activities must always trigger an alert: 
a. escalation of privilege; and/or
b. usage of the Break Glass Procedure as described in the Privileged Account Management standard.
For further information refer to ISS M8 Logging and Monitoring of UBC Systems</t>
  </si>
  <si>
    <t>The following key activities must be logged to include the following:
a. user logon and logoff and access to a resource; 
b. action performed by the user and the time it was performed; and
c. where feasible, any access to, or modification of, records.
d. any other information that the Information Stewards/Owners decide should be captured in order to protect high risk files (for privileged accounts).
Logs must be: configured with an accurate time stamp, available when required,  and protected from unauthorized access. They must be retained for at least 90 days and regularly backed up whenever possible, preferably to offsite secure storage. Also, where appropriate, privileged account logging systems must automatically transmit alerts of significant activities to the technology owner (typically a manager of a University IT Support Staff team). The following activities must always trigger an alert: 
a. escalation of privilege; and/or
b. usage of the Break Glass Procedure as described in the Privileged Account Management standard.
For further information refer to ISS M8 Logging and Monitoring of UBC Systems</t>
  </si>
  <si>
    <t>17.11a</t>
  </si>
  <si>
    <t xml:space="preserve">Is all privileged account activity reviewed on a regular basis? </t>
  </si>
  <si>
    <t>Logs of privileged account activity must be reviewed on a regular basis to detect information security events and determine if further investigation is required. 
For more information refer to ISS M8 Logging and Monitoring of UBC Systems</t>
  </si>
  <si>
    <t>18.5.1a</t>
  </si>
  <si>
    <r>
      <t xml:space="preserve">Is the application server located in a secured datacentre?
</t>
    </r>
    <r>
      <rPr>
        <b/>
        <sz val="8"/>
        <color rgb="FFFF0000"/>
        <rFont val="Arial"/>
        <family val="2"/>
      </rPr>
      <t>SG - Remove this section as this is best addressed by a central review of the UBC datacenters (including the departmental IT datacenters) as opposed to including it as part of the ARA. This way, we don’t have to repeat ourselves in each ARA.</t>
    </r>
  </si>
  <si>
    <t xml:space="preserve">UBC datacentres are considered secure when they comply with the requirements in ISS #18 Physical Security of UBC Datacentres
Note:  If the application resides in a UBC IT or MedIT datacentre, no additional work is required by Unit as the physical security of these datacentres will be assessed centrally. 
a. Walls must extend from floor to ceiling slab. If walls are not solid (e.g. drywall), then they must be reinforced with wire mesh.
b. Datacentre doors must be locked when room is not in use. Security grade door fastening hardware must be used in conjunction with a metal door and frame. Acceptable locking mechanisms include electronic proximity access cards/fobs, keypad type entry locks, and biometric locks.
c. All exterior glass in doors and accessible windows must be reinforced. High-grade security film should be considered (minimum standard should be Profilon AXA1-15Mil or equivalent) to resist forced entry.
d. The public must not have direct access to the datacenter perimeter. An outer security perimeter should be established with access controls sufficient to prevent direct public access. Individuals must be assigned the authority to grant access to the datacentre and someone must be appointed to formally manage physical access process including revocation of access (fob/card, keypad access). Individuals who are not authorized to access the datacentre must be escorted at all times by an authorized individual.
e. Access must be logged electronically or in a logbook in the case of keypad entry doors that do not uniquely identify an individual.
f. Alarms (monitored 24/7) must be installed that trigger on unauthorized access. 
g. If information is backed up onto electronic media, the same physical security requirements are to be applied to that media unless the information is encrypted (see the Encryption Requirements standard).
</t>
  </si>
  <si>
    <t>19. Internet Facing Systems and Services</t>
  </si>
  <si>
    <r>
      <t xml:space="preserve">Is the application hosted on a separate server to the database server?
</t>
    </r>
    <r>
      <rPr>
        <i/>
        <sz val="8"/>
        <rFont val="Arial"/>
        <family val="2"/>
      </rPr>
      <t xml:space="preserve">
*</t>
    </r>
    <r>
      <rPr>
        <b/>
        <i/>
        <u/>
        <sz val="8"/>
        <rFont val="Arial"/>
        <family val="2"/>
      </rPr>
      <t>If no:</t>
    </r>
    <r>
      <rPr>
        <i/>
        <sz val="8"/>
        <rFont val="Arial"/>
        <family val="2"/>
      </rPr>
      <t xml:space="preserve">  answer questions 21, 22, and 23 as N/A.
</t>
    </r>
    <r>
      <rPr>
        <b/>
        <i/>
        <sz val="8"/>
        <color rgb="FFFF0000"/>
        <rFont val="Arial"/>
        <family val="2"/>
      </rPr>
      <t xml:space="preserve">SG: Rephrased question; merged 20 and 21; </t>
    </r>
  </si>
  <si>
    <t xml:space="preserve">When PI is being processed through an application and / or database servers, these servers must be logically separated, wherever possible. If functions are hosted on the same server, compensating controls must be implemented to commensurate with the risk, such as:
a. web application (layer 7) firewall;
b. file integrity monitoring; 
c. Intrusion Detection Systems/Intrusion Prevention Systems; and
d. log monitoring (e.g. SIEM).
For further information refer to ISS #19 Internet Facing Systems and Services
</t>
  </si>
  <si>
    <r>
      <rPr>
        <sz val="8"/>
        <color rgb="FFFF0000"/>
        <rFont val="Arial"/>
        <family val="2"/>
      </rPr>
      <t>19.4,</t>
    </r>
    <r>
      <rPr>
        <sz val="8"/>
        <color theme="1"/>
        <rFont val="Arial"/>
        <family val="2"/>
      </rPr>
      <t xml:space="preserve"> 19.7a</t>
    </r>
  </si>
  <si>
    <r>
      <t xml:space="preserve">Is the web server placed in an appropriately configured Demilitarized Zone (DMZ)? Refer to Supplementary Info for specifics
</t>
    </r>
    <r>
      <rPr>
        <b/>
        <sz val="8"/>
        <color rgb="FFFF0000"/>
        <rFont val="Arial"/>
        <family val="2"/>
      </rPr>
      <t xml:space="preserve">SG: Rephrased question; merged 20 and 21; </t>
    </r>
  </si>
  <si>
    <t xml:space="preserve">Is the web-application server separate from the database server and placed in a Demilitarized Zone (DMZ)? If not, are compensating controls in place? </t>
  </si>
  <si>
    <r>
      <t xml:space="preserve">a. the DMZ must contain all web servers;
b. the DMZ may only contain application servers if they are combined with web servers;
c. the DMZ must not contain database servers that store or process PI;
d. a firewall must be in place between the DMZ and the internet as well as between the DMZ and the UBC internal network; 
e. firewalls must use ingress filtering at a minimum, and must also use egress filtering if the firewall is used to protect PI; and
f. firewalls must use access rules that restrict traffic to only the minimum necessary to conduct university business; access rules must not be wide-open allowing any source to connect to any destination, as this defeats the security of the firewall.
For further information refer to ISS M10 Internet Facing Systems and Services
</t>
    </r>
    <r>
      <rPr>
        <b/>
        <sz val="8"/>
        <color rgb="FFFF0000"/>
        <rFont val="Arial"/>
        <family val="2"/>
      </rPr>
      <t xml:space="preserve">SG - Merged supplementary info with old q.#20; </t>
    </r>
  </si>
  <si>
    <t>When PI is being processed through an application and / or database servers, these servers must be logically separated, wherever possible. If functions are hosted on the same server, compensating controls must be implemented to commensurate with the risk, such as:
a. web application (layer 7) firewall;
b. file integrity monitoring; 
c. Intrusion Detection Systems/Intrusion Prevention Systems; and
d. log monitoring (e.g. SIEM).
The DMZ:-
a. must contain all web servers;
b. may only contain application servers if they are combined with web servers;
c. must not contain database servers that store or process PI.
d. a firewall must be in place between the DMZ and the internet as well as between the DMZ and the UBC internal network; 
e. firewalls must use ingress filtering at a minimum, and must also use egress filtering if the firewall is used to protect PI; and
f. firewalls must use access rules that restrict traffic to only the minimum necessary to conduct university business; access rules must not be wide-open allowing any source to connect to any destination, as this defeats the security of the firewall.
For further information refer to ISS M10 Internet Facing Systems and Services</t>
  </si>
  <si>
    <t>19.9a</t>
  </si>
  <si>
    <t>Are all transmissions with PI from/to internet-facing systems secured using appropriate cryptographic techniques?</t>
  </si>
  <si>
    <t>Secure transmission of PI must comply with the following requirements:
a. any form, application or service that requires some type of authentication, or that is used to collect or transmit information from User to server or between servers, must be encrypted using HTTPS with TLS 1.2 with fall back to TLS 1.1 and TLS 1.0 for backwards compatibility (or the equivalent, for non-web-based applications; and
b. information transmitted via SSH must be encrypted using a minimum of AES-256 bit encryption with mutual authentication between the server and User. 
Cryptographic hash functions must be strong: SHA256, SHA512, RipeMD-160, WHIRLPOOL or equivalent. SHA1, RC4 or other weak export ciphers should not be used.
For further information refer to ISS M10 Internet Facing Systems and Services
For further information refer to ISS M7 Cryptographic Controls</t>
  </si>
  <si>
    <t>Secure transmission of PI must comply with the following requirements:
a. any form, application or service that requires some type of authentication, or that is used to collect or transmit information from User to server or between servers, must be encrypted using HTTPS with TLS 1.3 with fall back to TLS 1.2 and TLS 1.1 for backwards compatibility (or the equivalent, for non-web-based applications; and
b. information transmitted via SSH must be encrypted using a minimum of AES-256 bit encryption with mutual authentication between the server and User. 
Cryptographic hash functions must be strong: SHA256, SHA512, RipeMD-160, WHIRLPOOL or equivalent. SHA1, RC4 or other weak export ciphers should not be used.
For further information refer to ISS M10 Internet Facing Systems and Services and ISS M7 Cryptographic Controls</t>
  </si>
  <si>
    <r>
      <t xml:space="preserve">Is a effective key management plan in place to address:  Key Generation, Key Distribution, Key Storage and Protection, Key Recovery, and Key Change?
</t>
    </r>
    <r>
      <rPr>
        <b/>
        <sz val="8"/>
        <color rgb="FFFF0000"/>
        <rFont val="Arial"/>
        <family val="2"/>
      </rPr>
      <t xml:space="preserve">SG - to remove this question as it is not </t>
    </r>
  </si>
  <si>
    <t>A high-risk area in key management relates to key reassignment. It should be noted that all key re-assignments require re-encryption of the data.
For details of all mandatory requirements, refer to ISS #16 Cryptographic Controls</t>
  </si>
  <si>
    <t>20. Development and Modification of Software Applications</t>
  </si>
  <si>
    <t>20.6, 20.13</t>
  </si>
  <si>
    <t>Is the development and test environment logically isolated from all production environments?</t>
  </si>
  <si>
    <t>Development and test environments must be logically and/or physically isolated from any production environments.
University IT Support Staff must securely store system documentation and ensure that it is only available to authorized users.
For further information refer to ISS M11 Development and Modification of Software Applications</t>
  </si>
  <si>
    <t>Development and test environments must be logically and/or physically isolated from any production environments.
University IT Support Staff must securely store system documentation and ensure that it is only available to authorized users.
For further information refer to ISS M11 Development and Modification of Software Applications</t>
  </si>
  <si>
    <t>20.7b</t>
  </si>
  <si>
    <t>Are appropriate security controls employed when using live PI in a test environment?</t>
  </si>
  <si>
    <t>Test environments that use live PI must have the same security requirements in place as production environments, e.g. access restricted on a needs only basis.
For further information refer to ISS M11 Development and Modification of Software Applications</t>
  </si>
  <si>
    <t>20.8, 20.9</t>
  </si>
  <si>
    <t>Are processes (e.g. code review, application vulnerability assessments) in place to confirm input and error handling controls are in place?</t>
  </si>
  <si>
    <t>Applications must validate input properly and restrictively, allowing only those types of input that are known to be correct (e.g. cross-site scripting, buffer overflow errors, SQL injection flaws, etc.).
Applications must execute proper error handling so that errors will not provide detailed system information, deny service, impair security mechanisms, or crash the system. See http://www.owasp.org/ for more information.
For further information refer to ISS M11 Development and Modification of Software Applications</t>
  </si>
  <si>
    <t>Residual Risk by Layer</t>
  </si>
  <si>
    <t>Residual Risk Overall</t>
  </si>
  <si>
    <t>Question Count</t>
  </si>
  <si>
    <t>Total</t>
  </si>
  <si>
    <t>all favourable = 1</t>
  </si>
  <si>
    <t>x1 unfavourable = 5</t>
  </si>
  <si>
    <t>x1 unfavourable = 2</t>
  </si>
  <si>
    <t>x1 unfavourable = 3</t>
  </si>
  <si>
    <t>x1 unfavourable = 4</t>
  </si>
  <si>
    <t>Row Labels</t>
  </si>
  <si>
    <t>Count of v3.1 Q#</t>
  </si>
  <si>
    <t>Count of Question# 
v3.0</t>
  </si>
  <si>
    <t>Grand Total</t>
  </si>
  <si>
    <t>Version #</t>
  </si>
  <si>
    <t>0.4.1</t>
  </si>
  <si>
    <t>Response Rating</t>
  </si>
  <si>
    <t>Residual Risk Level</t>
  </si>
  <si>
    <t>Range</t>
  </si>
  <si>
    <t>Yes</t>
  </si>
  <si>
    <t>very high</t>
  </si>
  <si>
    <t>&gt;73.33%</t>
  </si>
  <si>
    <t>No</t>
  </si>
  <si>
    <t>high</t>
  </si>
  <si>
    <t>&gt;46.66% and &lt;=73.33%</t>
  </si>
  <si>
    <t>Not Sure</t>
  </si>
  <si>
    <t>medium</t>
  </si>
  <si>
    <t>&gt;20% and &lt;=46.66%</t>
  </si>
  <si>
    <t>N/A</t>
  </si>
  <si>
    <t>low</t>
  </si>
  <si>
    <t>&lt;=20%</t>
  </si>
  <si>
    <t>0 - 20% of cases</t>
  </si>
  <si>
    <t>21 - 40% of cases</t>
  </si>
  <si>
    <t>when changing the residual risk levels</t>
  </si>
  <si>
    <t>41 - 60% of cases</t>
  </si>
  <si>
    <t>1. find/replace formula on both Assessment &amp; Data tabs</t>
  </si>
  <si>
    <t>old formula</t>
  </si>
  <si>
    <t>=IF(Z16&lt;0.34,"low",IF(Z16&gt;0.66,"high","medium"))</t>
  </si>
  <si>
    <t>61 - 80% of cases</t>
  </si>
  <si>
    <t>2. update conditional formatting on Summary tab</t>
  </si>
  <si>
    <t>81 - 100% of cases</t>
  </si>
  <si>
    <t>Not started</t>
  </si>
  <si>
    <t>In progress</t>
  </si>
  <si>
    <t>Completed</t>
  </si>
  <si>
    <t>On hold</t>
  </si>
  <si>
    <t>new with AND statement</t>
  </si>
  <si>
    <t>new w/out AND statement</t>
  </si>
  <si>
    <t>PROV</t>
  </si>
  <si>
    <t>UNIV COUNSEL</t>
  </si>
  <si>
    <t>VP DAE</t>
  </si>
  <si>
    <t>VP FIN</t>
  </si>
  <si>
    <t>VP HR</t>
  </si>
  <si>
    <t>VP RES</t>
  </si>
  <si>
    <t>VP STU</t>
  </si>
  <si>
    <t>UBCO AVP FO</t>
  </si>
  <si>
    <t>UBCO AVP RES</t>
  </si>
  <si>
    <t>UBCO AVP STU</t>
  </si>
  <si>
    <t>UBCO PROV</t>
  </si>
  <si>
    <t>Risk Level</t>
  </si>
  <si>
    <t>Residual Risk Score (Max)</t>
  </si>
  <si>
    <t>Residual Risk Score (Min)</t>
  </si>
  <si>
    <t>ARA Residual Risk Rating Score</t>
  </si>
  <si>
    <t>Server / Operating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</si>
</sst>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0.0%"/>
    <numFmt numFmtId="166" formatCode="0.0000"/>
  </numFmts>
  <fonts count="42">
    <font>
      <sz val="11"/>
      <color theme="1"/>
      <name val="Calibri"/>
      <family val="2"/>
      <scheme val="minor"/>
    </font>
    <font>
      <sz val="11"/>
      <color theme="1"/>
      <name val="Calibri"/>
      <family val="2"/>
      <scheme val="minor"/>
    </font>
    <font>
      <b/>
      <sz val="10"/>
      <name val="Tahoma"/>
      <family val="2"/>
    </font>
    <font>
      <sz val="9"/>
      <color indexed="81"/>
      <name val="Tahoma"/>
      <family val="2"/>
    </font>
    <font>
      <b/>
      <sz val="9"/>
      <color indexed="81"/>
      <name val="Tahoma"/>
      <family val="2"/>
    </font>
    <font>
      <b/>
      <sz val="10"/>
      <color theme="0"/>
      <name val="Tahoma"/>
      <family val="2"/>
    </font>
    <font>
      <sz val="11"/>
      <color theme="1"/>
      <name val="Tahoma"/>
      <family val="2"/>
    </font>
    <font>
      <b/>
      <sz val="11"/>
      <color theme="1"/>
      <name val="Tahoma"/>
      <family val="2"/>
    </font>
    <font>
      <sz val="10"/>
      <color theme="1"/>
      <name val="Tahoma"/>
      <family val="2"/>
    </font>
    <font>
      <b/>
      <sz val="9"/>
      <name val="Tahoma"/>
      <family val="2"/>
    </font>
    <font>
      <b/>
      <sz val="10"/>
      <color theme="1"/>
      <name val="Tahoma"/>
      <family val="2"/>
    </font>
    <font>
      <sz val="10"/>
      <color theme="8"/>
      <name val="Tahoma"/>
      <family val="2"/>
    </font>
    <font>
      <b/>
      <sz val="12"/>
      <name val="Tahoma"/>
      <family val="2"/>
    </font>
    <font>
      <sz val="8"/>
      <color theme="1"/>
      <name val="Arial"/>
      <family val="2"/>
    </font>
    <font>
      <sz val="8"/>
      <name val="Arial"/>
      <family val="2"/>
    </font>
    <font>
      <sz val="8"/>
      <color rgb="FFFF0000"/>
      <name val="Arial"/>
      <family val="2"/>
    </font>
    <font>
      <b/>
      <sz val="8"/>
      <color theme="1"/>
      <name val="Arial"/>
      <family val="2"/>
    </font>
    <font>
      <u/>
      <sz val="11"/>
      <color theme="10"/>
      <name val="Calibri"/>
      <family val="2"/>
      <scheme val="minor"/>
    </font>
    <font>
      <i/>
      <sz val="8"/>
      <name val="Arial"/>
      <family val="2"/>
    </font>
    <font>
      <b/>
      <i/>
      <u/>
      <sz val="8"/>
      <name val="Arial"/>
      <family val="2"/>
    </font>
    <font>
      <b/>
      <sz val="11"/>
      <color theme="1"/>
      <name val="Calibri"/>
      <family val="2"/>
      <scheme val="minor"/>
    </font>
    <font>
      <b/>
      <sz val="11"/>
      <name val="Tahoma"/>
      <family val="2"/>
    </font>
    <font>
      <b/>
      <sz val="10.5"/>
      <color theme="1"/>
      <name val="Tahoma"/>
      <family val="2"/>
    </font>
    <font>
      <sz val="11"/>
      <color theme="0"/>
      <name val="Tahoma"/>
      <family val="2"/>
    </font>
    <font>
      <sz val="8"/>
      <color theme="0"/>
      <name val="Tahoma"/>
      <family val="2"/>
    </font>
    <font>
      <b/>
      <sz val="11"/>
      <color theme="0"/>
      <name val="Tahoma"/>
      <family val="2"/>
    </font>
    <font>
      <b/>
      <sz val="10"/>
      <color rgb="FFFF0000"/>
      <name val="Tahoma"/>
      <family val="2"/>
    </font>
    <font>
      <sz val="10"/>
      <color rgb="FFFF0000"/>
      <name val="Tahoma"/>
      <family val="2"/>
    </font>
    <font>
      <b/>
      <sz val="8"/>
      <color theme="0"/>
      <name val="Arial"/>
      <family val="2"/>
    </font>
    <font>
      <sz val="8"/>
      <color theme="0"/>
      <name val="Arial"/>
      <family val="2"/>
    </font>
    <font>
      <i/>
      <sz val="11"/>
      <color theme="1"/>
      <name val="Calibri"/>
      <family val="2"/>
      <scheme val="minor"/>
    </font>
    <font>
      <sz val="10"/>
      <name val="Tahoma"/>
      <family val="2"/>
    </font>
    <font>
      <sz val="11"/>
      <name val="Calibri"/>
      <family val="2"/>
      <scheme val="minor"/>
    </font>
    <font>
      <sz val="11"/>
      <color rgb="FFFF0000"/>
      <name val="Calibri"/>
      <family val="2"/>
      <scheme val="minor"/>
    </font>
    <font>
      <sz val="8"/>
      <color rgb="FFFF5050"/>
      <name val="Arial"/>
      <family val="2"/>
    </font>
    <font>
      <b/>
      <sz val="8"/>
      <color rgb="FFFF5050"/>
      <name val="Arial"/>
      <family val="2"/>
    </font>
    <font>
      <b/>
      <sz val="8"/>
      <color rgb="FFFF0000"/>
      <name val="Arial"/>
      <family val="2"/>
    </font>
    <font>
      <b/>
      <i/>
      <sz val="8"/>
      <color rgb="FFFF0000"/>
      <name val="Arial"/>
      <family val="2"/>
    </font>
    <font>
      <b/>
      <sz val="10"/>
      <color rgb="FF002060"/>
      <name val="Tahoma"/>
      <family val="2"/>
    </font>
    <font>
      <sz val="11"/>
      <name val="Tahoma"/>
      <family val="2"/>
    </font>
    <font>
      <sz val="7"/>
      <color theme="1"/>
      <name val="Tahoma"/>
      <family val="2"/>
    </font>
    <font>
      <b/>
      <sz val="7"/>
      <color theme="1"/>
      <name val="Tahoma"/>
      <family val="2"/>
    </font>
  </fonts>
  <fills count="3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98B2C3"/>
        <bgColor indexed="64"/>
      </patternFill>
    </fill>
    <fill>
      <patternFill patternType="solid">
        <fgColor theme="3" tint="-0.499984740745262"/>
        <bgColor indexed="64"/>
      </patternFill>
    </fill>
    <fill>
      <patternFill patternType="solid">
        <fgColor rgb="FF0C2344"/>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4" tint="0.79998168889431442"/>
        <bgColor indexed="64"/>
      </patternFill>
    </fill>
    <fill>
      <patternFill patternType="gray125">
        <bgColor theme="0" tint="-4.9989318521683403E-2"/>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0" tint="-0.34998626667073579"/>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7" tint="0.79998168889431442"/>
        <bgColor indexed="64"/>
      </patternFill>
    </fill>
    <fill>
      <patternFill patternType="solid">
        <fgColor theme="5"/>
        <bgColor indexed="64"/>
      </patternFill>
    </fill>
    <fill>
      <patternFill patternType="solid">
        <fgColor rgb="FFCCFF33"/>
        <bgColor indexed="64"/>
      </patternFill>
    </fill>
    <fill>
      <patternFill patternType="solid">
        <fgColor rgb="FF002060"/>
        <bgColor indexed="64"/>
      </patternFill>
    </fill>
    <fill>
      <patternFill patternType="solid">
        <fgColor rgb="FFE4EBF0"/>
        <bgColor indexed="64"/>
      </patternFill>
    </fill>
    <fill>
      <patternFill patternType="solid">
        <fgColor rgb="FFBBCBD7"/>
        <bgColor indexed="64"/>
      </patternFill>
    </fill>
    <fill>
      <patternFill patternType="solid">
        <fgColor theme="0" tint="-0.499984740745262"/>
        <bgColor indexed="64"/>
      </patternFill>
    </fill>
    <fill>
      <patternFill patternType="solid">
        <fgColor theme="0" tint="-0.249977111117893"/>
        <bgColor indexed="64"/>
      </patternFill>
    </fill>
  </fills>
  <borders count="2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theme="0"/>
      </right>
      <top style="thin">
        <color indexed="64"/>
      </top>
      <bottom style="thin">
        <color indexed="64"/>
      </bottom>
      <diagonal/>
    </border>
    <border>
      <left style="dotted">
        <color theme="0"/>
      </left>
      <right/>
      <top style="dotted">
        <color theme="0"/>
      </top>
      <bottom style="dotted">
        <color theme="0"/>
      </bottom>
      <diagonal/>
    </border>
    <border>
      <left/>
      <right style="dotted">
        <color theme="0"/>
      </right>
      <top style="dotted">
        <color theme="0"/>
      </top>
      <bottom style="dotted">
        <color theme="0"/>
      </bottom>
      <diagonal/>
    </border>
  </borders>
  <cellStyleXfs count="3">
    <xf numFmtId="0" fontId="0" fillId="0" borderId="0"/>
    <xf numFmtId="9" fontId="1" fillId="0" borderId="0" applyFont="0" applyFill="0" applyBorder="0" applyAlignment="0" applyProtection="0"/>
    <xf numFmtId="0" fontId="17" fillId="0" borderId="0" applyNumberFormat="0" applyFill="0" applyBorder="0" applyAlignment="0" applyProtection="0"/>
  </cellStyleXfs>
  <cellXfs count="310">
    <xf numFmtId="0" fontId="0" fillId="0" borderId="0" xfId="0"/>
    <xf numFmtId="9" fontId="0" fillId="0" borderId="0" xfId="1" applyFont="1"/>
    <xf numFmtId="0" fontId="5" fillId="2" borderId="0" xfId="0" applyFont="1" applyFill="1" applyAlignment="1">
      <alignment horizontal="left" vertical="top"/>
    </xf>
    <xf numFmtId="0" fontId="6" fillId="2" borderId="0" xfId="0" applyFont="1" applyFill="1"/>
    <xf numFmtId="0" fontId="8" fillId="2" borderId="0" xfId="0" applyFont="1" applyFill="1" applyAlignment="1">
      <alignment horizontal="left" vertical="top"/>
    </xf>
    <xf numFmtId="0" fontId="8" fillId="2" borderId="0" xfId="0" applyFont="1" applyFill="1"/>
    <xf numFmtId="0" fontId="10" fillId="2" borderId="0" xfId="0" applyFont="1" applyFill="1"/>
    <xf numFmtId="0" fontId="8" fillId="2" borderId="0" xfId="0" applyFont="1" applyFill="1" applyAlignment="1">
      <alignment horizontal="left"/>
    </xf>
    <xf numFmtId="0" fontId="2" fillId="2"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vertical="center"/>
    </xf>
    <xf numFmtId="0" fontId="8" fillId="2" borderId="0" xfId="0" applyFont="1" applyFill="1" applyAlignment="1">
      <alignment vertical="center"/>
    </xf>
    <xf numFmtId="0" fontId="6" fillId="2" borderId="0" xfId="0" applyFont="1" applyFill="1" applyAlignment="1">
      <alignment vertical="center" wrapText="1"/>
    </xf>
    <xf numFmtId="0" fontId="6" fillId="2" borderId="0" xfId="0" applyFont="1" applyFill="1" applyAlignment="1">
      <alignment horizontal="center" vertical="center" wrapText="1"/>
    </xf>
    <xf numFmtId="0" fontId="6" fillId="3" borderId="14" xfId="0" applyFont="1" applyFill="1" applyBorder="1" applyAlignment="1">
      <alignment horizontal="center" vertical="center" wrapText="1"/>
    </xf>
    <xf numFmtId="9" fontId="6" fillId="2" borderId="9" xfId="0" applyNumberFormat="1" applyFont="1" applyFill="1" applyBorder="1" applyAlignment="1">
      <alignment horizontal="center" vertical="center"/>
    </xf>
    <xf numFmtId="0" fontId="13" fillId="0" borderId="9" xfId="0" applyFont="1" applyBorder="1"/>
    <xf numFmtId="0" fontId="13" fillId="0" borderId="0" xfId="0" applyFont="1"/>
    <xf numFmtId="0" fontId="13" fillId="0" borderId="9" xfId="0" applyFont="1" applyBorder="1" applyAlignment="1">
      <alignment vertical="top" wrapText="1"/>
    </xf>
    <xf numFmtId="0" fontId="13" fillId="0" borderId="9" xfId="0" applyFont="1" applyBorder="1" applyAlignment="1">
      <alignment horizontal="center" vertical="top" wrapText="1"/>
    </xf>
    <xf numFmtId="0" fontId="14" fillId="0" borderId="9" xfId="0" applyFont="1" applyBorder="1" applyAlignment="1" applyProtection="1">
      <alignment horizontal="center" vertical="top" wrapText="1"/>
      <protection hidden="1"/>
    </xf>
    <xf numFmtId="0" fontId="14" fillId="0" borderId="9" xfId="0" applyFont="1" applyBorder="1" applyAlignment="1" applyProtection="1">
      <alignment horizontal="left" vertical="top" wrapText="1"/>
      <protection hidden="1"/>
    </xf>
    <xf numFmtId="2" fontId="13" fillId="0" borderId="9" xfId="0" applyNumberFormat="1" applyFont="1" applyBorder="1" applyAlignment="1">
      <alignment horizontal="center" vertical="top" wrapText="1"/>
    </xf>
    <xf numFmtId="0" fontId="14" fillId="0" borderId="14" xfId="0" applyFont="1" applyBorder="1" applyAlignment="1">
      <alignment horizontal="left" vertical="top" wrapText="1"/>
    </xf>
    <xf numFmtId="0" fontId="14" fillId="0" borderId="9" xfId="0" applyFont="1" applyBorder="1" applyAlignment="1" applyProtection="1">
      <alignment vertical="top" wrapText="1"/>
      <protection hidden="1"/>
    </xf>
    <xf numFmtId="0" fontId="13" fillId="0" borderId="10" xfId="0" applyFont="1" applyBorder="1" applyAlignment="1">
      <alignment vertical="top" wrapText="1"/>
    </xf>
    <xf numFmtId="0" fontId="14" fillId="0" borderId="9" xfId="0" applyFont="1" applyBorder="1" applyAlignment="1">
      <alignment horizontal="left" vertical="top" wrapText="1"/>
    </xf>
    <xf numFmtId="0" fontId="14" fillId="0" borderId="12" xfId="0" applyFont="1" applyBorder="1" applyAlignment="1" applyProtection="1">
      <alignment horizontal="left" vertical="top" wrapText="1"/>
      <protection hidden="1"/>
    </xf>
    <xf numFmtId="0" fontId="14" fillId="0" borderId="14" xfId="0" applyFont="1" applyBorder="1" applyAlignment="1" applyProtection="1">
      <alignment horizontal="left" vertical="top" wrapText="1"/>
      <protection hidden="1"/>
    </xf>
    <xf numFmtId="0" fontId="14" fillId="2" borderId="9" xfId="0" applyFont="1" applyFill="1" applyBorder="1" applyAlignment="1" applyProtection="1">
      <alignment horizontal="left" vertical="top" wrapText="1"/>
      <protection hidden="1"/>
    </xf>
    <xf numFmtId="0" fontId="8" fillId="8" borderId="0" xfId="0" applyFont="1" applyFill="1" applyAlignment="1">
      <alignment vertical="top"/>
    </xf>
    <xf numFmtId="0" fontId="14" fillId="0" borderId="14" xfId="0" applyFont="1" applyBorder="1" applyAlignment="1" applyProtection="1">
      <alignment horizontal="center" vertical="top" wrapText="1"/>
      <protection hidden="1"/>
    </xf>
    <xf numFmtId="0" fontId="16" fillId="7" borderId="9" xfId="0" applyFont="1" applyFill="1" applyBorder="1"/>
    <xf numFmtId="9" fontId="11" fillId="2" borderId="0" xfId="1" applyFont="1" applyFill="1" applyBorder="1" applyAlignment="1">
      <alignment horizontal="center" vertical="top"/>
    </xf>
    <xf numFmtId="0" fontId="2" fillId="2" borderId="0" xfId="0" applyFont="1" applyFill="1" applyAlignment="1">
      <alignment horizontal="center" vertical="center"/>
    </xf>
    <xf numFmtId="0" fontId="9" fillId="2" borderId="0" xfId="0" applyFont="1" applyFill="1" applyAlignment="1">
      <alignment horizontal="center" vertical="center" wrapText="1"/>
    </xf>
    <xf numFmtId="9" fontId="8" fillId="2" borderId="0" xfId="1" applyFont="1" applyFill="1" applyBorder="1" applyAlignment="1">
      <alignment horizontal="center" vertical="top"/>
    </xf>
    <xf numFmtId="0" fontId="20" fillId="0" borderId="9" xfId="0" applyFont="1" applyBorder="1"/>
    <xf numFmtId="0" fontId="0" fillId="9" borderId="9" xfId="0" applyFill="1" applyBorder="1"/>
    <xf numFmtId="0" fontId="0" fillId="0" borderId="9" xfId="0" applyBorder="1" applyAlignment="1">
      <alignment horizontal="center" vertical="center"/>
    </xf>
    <xf numFmtId="0" fontId="0" fillId="7" borderId="9" xfId="0" applyFill="1" applyBorder="1"/>
    <xf numFmtId="0" fontId="5" fillId="5" borderId="0" xfId="0" applyFont="1" applyFill="1" applyAlignment="1">
      <alignment vertical="center"/>
    </xf>
    <xf numFmtId="0" fontId="5" fillId="6" borderId="0" xfId="0" applyFont="1" applyFill="1" applyAlignment="1">
      <alignment vertical="center"/>
    </xf>
    <xf numFmtId="0" fontId="22" fillId="2" borderId="0" xfId="0" applyFont="1" applyFill="1" applyAlignment="1">
      <alignment horizontal="left" vertical="top"/>
    </xf>
    <xf numFmtId="0" fontId="8" fillId="2" borderId="0" xfId="0" applyFont="1" applyFill="1" applyAlignment="1">
      <alignment vertical="top"/>
    </xf>
    <xf numFmtId="0" fontId="6" fillId="2" borderId="0" xfId="0" applyFont="1" applyFill="1" applyAlignment="1">
      <alignment horizontal="left"/>
    </xf>
    <xf numFmtId="0" fontId="5" fillId="6" borderId="0" xfId="0" applyFont="1" applyFill="1" applyAlignment="1">
      <alignment horizontal="left" vertical="center"/>
    </xf>
    <xf numFmtId="0" fontId="8" fillId="10" borderId="0" xfId="0" applyFont="1" applyFill="1" applyAlignment="1">
      <alignment horizontal="left" vertical="top"/>
    </xf>
    <xf numFmtId="0" fontId="8" fillId="2" borderId="0" xfId="0" applyFont="1" applyFill="1" applyAlignment="1">
      <alignment horizontal="left" vertical="top" wrapText="1"/>
    </xf>
    <xf numFmtId="0" fontId="22" fillId="2" borderId="0" xfId="0" applyFont="1" applyFill="1" applyAlignment="1">
      <alignment horizontal="left" vertical="top" wrapText="1"/>
    </xf>
    <xf numFmtId="0" fontId="23" fillId="2" borderId="0" xfId="0" applyFont="1" applyFill="1" applyAlignment="1">
      <alignment horizontal="center" vertical="center" wrapText="1"/>
    </xf>
    <xf numFmtId="0" fontId="23" fillId="2" borderId="0" xfId="0" applyFont="1" applyFill="1" applyAlignment="1">
      <alignment vertical="center" wrapText="1"/>
    </xf>
    <xf numFmtId="0" fontId="23" fillId="2" borderId="0" xfId="0" applyFont="1" applyFill="1" applyAlignment="1">
      <alignment vertical="center"/>
    </xf>
    <xf numFmtId="0" fontId="23" fillId="2" borderId="0" xfId="0" applyFont="1" applyFill="1"/>
    <xf numFmtId="164" fontId="8" fillId="2" borderId="9" xfId="0" applyNumberFormat="1" applyFont="1" applyFill="1" applyBorder="1" applyAlignment="1">
      <alignment horizontal="center"/>
    </xf>
    <xf numFmtId="0" fontId="6" fillId="2" borderId="0" xfId="0" applyFont="1" applyFill="1" applyAlignment="1">
      <alignment horizontal="center"/>
    </xf>
    <xf numFmtId="164" fontId="8" fillId="2" borderId="9" xfId="0" applyNumberFormat="1" applyFont="1" applyFill="1" applyBorder="1" applyAlignment="1" applyProtection="1">
      <alignment horizontal="center"/>
      <protection locked="0"/>
    </xf>
    <xf numFmtId="0" fontId="8" fillId="2" borderId="0" xfId="0" applyFont="1" applyFill="1" applyAlignment="1" applyProtection="1">
      <alignment horizontal="left" vertical="top" wrapText="1"/>
      <protection locked="0"/>
    </xf>
    <xf numFmtId="0" fontId="8" fillId="2" borderId="0" xfId="0" applyFont="1" applyFill="1" applyAlignment="1" applyProtection="1">
      <alignment horizontal="left" vertical="top"/>
      <protection locked="0"/>
    </xf>
    <xf numFmtId="0" fontId="0" fillId="11" borderId="9" xfId="0" applyFill="1" applyBorder="1"/>
    <xf numFmtId="0" fontId="13" fillId="12" borderId="9" xfId="0" applyFont="1" applyFill="1" applyBorder="1" applyAlignment="1">
      <alignment vertical="top" wrapText="1"/>
    </xf>
    <xf numFmtId="0" fontId="2" fillId="4" borderId="9" xfId="0" applyFont="1" applyFill="1" applyBorder="1" applyAlignment="1">
      <alignment horizontal="left" vertical="top"/>
    </xf>
    <xf numFmtId="0" fontId="8" fillId="0" borderId="0" xfId="0" applyFont="1"/>
    <xf numFmtId="0" fontId="10" fillId="0" borderId="0" xfId="0" applyFont="1"/>
    <xf numFmtId="0" fontId="6" fillId="0" borderId="0" xfId="0" applyFont="1"/>
    <xf numFmtId="0" fontId="8" fillId="0" borderId="0" xfId="0" applyFont="1" applyAlignment="1">
      <alignment horizontal="left"/>
    </xf>
    <xf numFmtId="0" fontId="13" fillId="13" borderId="9" xfId="0" applyFont="1" applyFill="1" applyBorder="1" applyAlignment="1">
      <alignment vertical="top" wrapText="1"/>
    </xf>
    <xf numFmtId="0" fontId="25" fillId="2" borderId="0" xfId="0" applyFont="1" applyFill="1"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horizontal="center" vertical="center"/>
    </xf>
    <xf numFmtId="0" fontId="26" fillId="2" borderId="0" xfId="0" applyFont="1" applyFill="1" applyAlignment="1" applyProtection="1">
      <alignment horizontal="left" vertical="top"/>
      <protection locked="0"/>
    </xf>
    <xf numFmtId="0" fontId="26" fillId="2" borderId="0" xfId="0" applyFont="1" applyFill="1" applyAlignment="1" applyProtection="1">
      <alignment horizontal="left" vertical="top" wrapText="1"/>
      <protection locked="0"/>
    </xf>
    <xf numFmtId="0" fontId="14" fillId="0" borderId="0" xfId="0" applyFont="1" applyAlignment="1" applyProtection="1">
      <alignment horizontal="center" vertical="top" wrapText="1"/>
      <protection hidden="1"/>
    </xf>
    <xf numFmtId="0" fontId="13" fillId="0" borderId="9" xfId="0" applyFont="1" applyBorder="1" applyAlignment="1">
      <alignment horizontal="center" vertical="top"/>
    </xf>
    <xf numFmtId="0" fontId="16" fillId="3" borderId="9" xfId="0" applyFont="1" applyFill="1" applyBorder="1" applyAlignment="1">
      <alignment horizontal="left" vertical="top"/>
    </xf>
    <xf numFmtId="0" fontId="16" fillId="0" borderId="0" xfId="0" applyFont="1" applyAlignment="1">
      <alignment vertical="top"/>
    </xf>
    <xf numFmtId="165" fontId="14" fillId="0" borderId="9" xfId="1" applyNumberFormat="1" applyFont="1" applyBorder="1" applyAlignment="1" applyProtection="1">
      <alignment horizontal="center" vertical="top" wrapText="1"/>
      <protection hidden="1"/>
    </xf>
    <xf numFmtId="165" fontId="14" fillId="0" borderId="14" xfId="1" applyNumberFormat="1" applyFont="1" applyBorder="1" applyAlignment="1" applyProtection="1">
      <alignment horizontal="center" vertical="top" wrapText="1"/>
      <protection hidden="1"/>
    </xf>
    <xf numFmtId="165" fontId="13" fillId="0" borderId="9" xfId="1" applyNumberFormat="1" applyFont="1" applyBorder="1"/>
    <xf numFmtId="165" fontId="13" fillId="0" borderId="0" xfId="1" applyNumberFormat="1" applyFont="1"/>
    <xf numFmtId="165" fontId="13" fillId="0" borderId="9" xfId="1" applyNumberFormat="1" applyFont="1" applyBorder="1" applyAlignment="1">
      <alignment horizontal="center" vertical="top" wrapText="1"/>
    </xf>
    <xf numFmtId="165" fontId="13" fillId="0" borderId="9" xfId="1" applyNumberFormat="1" applyFont="1" applyBorder="1" applyAlignment="1">
      <alignment horizontal="center" vertical="top"/>
    </xf>
    <xf numFmtId="0" fontId="15" fillId="0" borderId="9" xfId="0" applyFont="1" applyBorder="1" applyAlignment="1" applyProtection="1">
      <alignment horizontal="center" vertical="top" wrapText="1"/>
      <protection hidden="1"/>
    </xf>
    <xf numFmtId="0" fontId="15" fillId="0" borderId="14" xfId="0" applyFont="1" applyBorder="1" applyAlignment="1" applyProtection="1">
      <alignment horizontal="center" vertical="top" wrapText="1"/>
      <protection hidden="1"/>
    </xf>
    <xf numFmtId="0" fontId="15" fillId="0" borderId="9" xfId="0" applyFont="1" applyBorder="1" applyAlignment="1">
      <alignment horizontal="center" vertical="top" wrapText="1"/>
    </xf>
    <xf numFmtId="165" fontId="13" fillId="0" borderId="9" xfId="1" applyNumberFormat="1" applyFont="1" applyFill="1" applyBorder="1" applyAlignment="1">
      <alignment horizontal="center" vertical="top"/>
    </xf>
    <xf numFmtId="0" fontId="28" fillId="18" borderId="9" xfId="0" applyFont="1" applyFill="1" applyBorder="1" applyAlignment="1">
      <alignment horizontal="left" vertical="top"/>
    </xf>
    <xf numFmtId="0" fontId="29" fillId="18" borderId="9" xfId="0" applyFont="1" applyFill="1" applyBorder="1" applyAlignment="1">
      <alignment horizontal="center" vertical="top" wrapText="1"/>
    </xf>
    <xf numFmtId="0" fontId="29" fillId="18" borderId="9" xfId="0" applyFont="1" applyFill="1" applyBorder="1" applyAlignment="1" applyProtection="1">
      <alignment horizontal="left" vertical="top" wrapText="1"/>
      <protection hidden="1"/>
    </xf>
    <xf numFmtId="0" fontId="29" fillId="18" borderId="9" xfId="0" applyFont="1" applyFill="1" applyBorder="1" applyAlignment="1" applyProtection="1">
      <alignment horizontal="center" vertical="top" wrapText="1"/>
      <protection hidden="1"/>
    </xf>
    <xf numFmtId="165" fontId="29" fillId="18" borderId="9" xfId="1" applyNumberFormat="1" applyFont="1" applyFill="1" applyBorder="1" applyAlignment="1" applyProtection="1">
      <alignment horizontal="center" vertical="top" wrapText="1"/>
      <protection hidden="1"/>
    </xf>
    <xf numFmtId="0" fontId="29" fillId="18" borderId="9" xfId="0" applyFont="1" applyFill="1" applyBorder="1" applyAlignment="1">
      <alignment horizontal="center" vertical="top"/>
    </xf>
    <xf numFmtId="165" fontId="29" fillId="18" borderId="9" xfId="1" applyNumberFormat="1" applyFont="1" applyFill="1" applyBorder="1" applyAlignment="1">
      <alignment horizontal="center" vertical="top"/>
    </xf>
    <xf numFmtId="0" fontId="29" fillId="18" borderId="0" xfId="0" applyFont="1" applyFill="1"/>
    <xf numFmtId="0" fontId="16" fillId="3" borderId="0" xfId="0" applyFont="1" applyFill="1" applyAlignment="1">
      <alignment horizontal="left" vertical="top"/>
    </xf>
    <xf numFmtId="0" fontId="13" fillId="0" borderId="0" xfId="0" applyFont="1" applyAlignment="1">
      <alignment vertical="top" wrapText="1"/>
    </xf>
    <xf numFmtId="0" fontId="13" fillId="0" borderId="0" xfId="0" applyFont="1" applyAlignment="1">
      <alignment horizontal="center" vertical="top" wrapText="1"/>
    </xf>
    <xf numFmtId="0" fontId="14" fillId="0" borderId="0" xfId="0" applyFont="1" applyAlignment="1" applyProtection="1">
      <alignment horizontal="left" vertical="top" wrapText="1"/>
      <protection hidden="1"/>
    </xf>
    <xf numFmtId="0" fontId="13" fillId="0" borderId="0" xfId="0" applyFont="1" applyAlignment="1">
      <alignment horizontal="center" vertical="top"/>
    </xf>
    <xf numFmtId="165" fontId="13" fillId="0" borderId="0" xfId="1" applyNumberFormat="1" applyFont="1" applyBorder="1" applyAlignment="1">
      <alignment horizontal="center" vertical="top"/>
    </xf>
    <xf numFmtId="0" fontId="15" fillId="0" borderId="0" xfId="0" applyFont="1" applyAlignment="1" applyProtection="1">
      <alignment horizontal="center" vertical="top" wrapText="1"/>
      <protection hidden="1"/>
    </xf>
    <xf numFmtId="165" fontId="14" fillId="0" borderId="0" xfId="1" applyNumberFormat="1" applyFont="1" applyBorder="1" applyAlignment="1" applyProtection="1">
      <alignment horizontal="center" vertical="top" wrapText="1"/>
      <protection hidden="1"/>
    </xf>
    <xf numFmtId="0" fontId="16" fillId="0" borderId="9" xfId="0" applyFont="1" applyBorder="1"/>
    <xf numFmtId="165" fontId="14" fillId="0" borderId="0" xfId="1" applyNumberFormat="1" applyFont="1" applyFill="1" applyBorder="1" applyAlignment="1" applyProtection="1">
      <alignment horizontal="center" vertical="top" wrapText="1"/>
      <protection hidden="1"/>
    </xf>
    <xf numFmtId="0" fontId="0" fillId="0" borderId="0" xfId="0" applyAlignment="1">
      <alignment horizontal="left"/>
    </xf>
    <xf numFmtId="0" fontId="0" fillId="0" borderId="9" xfId="0" applyBorder="1"/>
    <xf numFmtId="0" fontId="0" fillId="20" borderId="9" xfId="0" applyFill="1" applyBorder="1" applyAlignment="1">
      <alignment horizontal="left"/>
    </xf>
    <xf numFmtId="0" fontId="0" fillId="19" borderId="9" xfId="0" applyFill="1" applyBorder="1" applyAlignment="1">
      <alignment horizontal="left"/>
    </xf>
    <xf numFmtId="0" fontId="0" fillId="21" borderId="9" xfId="0" applyFill="1" applyBorder="1" applyAlignment="1">
      <alignment horizontal="left"/>
    </xf>
    <xf numFmtId="0" fontId="20" fillId="0" borderId="9" xfId="0" applyFont="1" applyBorder="1" applyAlignment="1">
      <alignment horizontal="left"/>
    </xf>
    <xf numFmtId="0" fontId="0" fillId="0" borderId="0" xfId="0" quotePrefix="1" applyAlignment="1">
      <alignment horizontal="left"/>
    </xf>
    <xf numFmtId="0" fontId="30" fillId="0" borderId="0" xfId="0" applyFont="1" applyAlignment="1">
      <alignment horizontal="left"/>
    </xf>
    <xf numFmtId="0" fontId="31" fillId="2" borderId="0" xfId="0" applyFont="1" applyFill="1"/>
    <xf numFmtId="0" fontId="31" fillId="2" borderId="0" xfId="0" applyFont="1" applyFill="1" applyAlignment="1">
      <alignment horizontal="left"/>
    </xf>
    <xf numFmtId="9" fontId="31" fillId="2" borderId="0" xfId="1" applyFont="1" applyFill="1" applyBorder="1" applyAlignment="1">
      <alignment horizontal="center" vertical="top"/>
    </xf>
    <xf numFmtId="0" fontId="0" fillId="0" borderId="0" xfId="0" quotePrefix="1"/>
    <xf numFmtId="166" fontId="0" fillId="0" borderId="0" xfId="0" applyNumberFormat="1"/>
    <xf numFmtId="166" fontId="0" fillId="0" borderId="0" xfId="1" applyNumberFormat="1" applyFont="1" applyAlignment="1">
      <alignment horizontal="left"/>
    </xf>
    <xf numFmtId="166" fontId="0" fillId="0" borderId="0" xfId="0" applyNumberFormat="1" applyAlignment="1">
      <alignment horizontal="right"/>
    </xf>
    <xf numFmtId="0" fontId="0" fillId="0" borderId="0" xfId="0" applyAlignment="1">
      <alignment horizontal="right"/>
    </xf>
    <xf numFmtId="0" fontId="0" fillId="22" borderId="0" xfId="0" applyFill="1" applyAlignment="1">
      <alignment horizontal="right"/>
    </xf>
    <xf numFmtId="0" fontId="0" fillId="22" borderId="0" xfId="0" applyFill="1"/>
    <xf numFmtId="166" fontId="0" fillId="22" borderId="0" xfId="0" applyNumberFormat="1" applyFill="1" applyAlignment="1">
      <alignment horizontal="right"/>
    </xf>
    <xf numFmtId="0" fontId="0" fillId="22" borderId="0" xfId="0" quotePrefix="1" applyFill="1"/>
    <xf numFmtId="166" fontId="0" fillId="22" borderId="0" xfId="0" applyNumberFormat="1" applyFill="1"/>
    <xf numFmtId="166" fontId="0" fillId="0" borderId="0" xfId="1" applyNumberFormat="1" applyFont="1" applyAlignment="1">
      <alignment horizontal="right"/>
    </xf>
    <xf numFmtId="0" fontId="2" fillId="2" borderId="0" xfId="0" applyFont="1" applyFill="1" applyAlignment="1">
      <alignment horizontal="left"/>
    </xf>
    <xf numFmtId="0" fontId="2" fillId="2" borderId="0" xfId="0" applyFont="1" applyFill="1"/>
    <xf numFmtId="9" fontId="2" fillId="2" borderId="0" xfId="1" applyFont="1" applyFill="1" applyBorder="1" applyAlignment="1">
      <alignment horizontal="center" vertical="top"/>
    </xf>
    <xf numFmtId="0" fontId="21" fillId="2" borderId="0" xfId="0" applyFont="1" applyFill="1"/>
    <xf numFmtId="0" fontId="21" fillId="2" borderId="0" xfId="0" applyFont="1" applyFill="1" applyAlignment="1">
      <alignment horizontal="left"/>
    </xf>
    <xf numFmtId="0" fontId="16" fillId="3" borderId="14" xfId="0" applyFont="1" applyFill="1" applyBorder="1" applyAlignment="1">
      <alignment horizontal="left" vertical="top"/>
    </xf>
    <xf numFmtId="0" fontId="13" fillId="0" borderId="14" xfId="0" applyFont="1" applyBorder="1" applyAlignment="1">
      <alignment vertical="top" wrapText="1"/>
    </xf>
    <xf numFmtId="0" fontId="13" fillId="0" borderId="14" xfId="0" applyFont="1" applyBorder="1" applyAlignment="1">
      <alignment horizontal="center" vertical="top" wrapText="1"/>
    </xf>
    <xf numFmtId="0" fontId="14" fillId="0" borderId="14" xfId="0" applyFont="1" applyBorder="1" applyAlignment="1" applyProtection="1">
      <alignment vertical="top" wrapText="1"/>
      <protection hidden="1"/>
    </xf>
    <xf numFmtId="0" fontId="13" fillId="0" borderId="14" xfId="0" applyFont="1" applyBorder="1" applyAlignment="1">
      <alignment horizontal="center" vertical="top"/>
    </xf>
    <xf numFmtId="165" fontId="13" fillId="0" borderId="14" xfId="1" applyNumberFormat="1" applyFont="1" applyBorder="1" applyAlignment="1">
      <alignment horizontal="center" vertical="top"/>
    </xf>
    <xf numFmtId="0" fontId="28" fillId="18" borderId="12" xfId="0" applyFont="1" applyFill="1" applyBorder="1" applyAlignment="1">
      <alignment horizontal="left" vertical="top"/>
    </xf>
    <xf numFmtId="0" fontId="28" fillId="18" borderId="9" xfId="0" applyFont="1" applyFill="1" applyBorder="1" applyAlignment="1" applyProtection="1">
      <alignment horizontal="center" vertical="top" wrapText="1"/>
      <protection hidden="1"/>
    </xf>
    <xf numFmtId="0" fontId="28" fillId="18" borderId="9" xfId="0" applyFont="1" applyFill="1" applyBorder="1" applyAlignment="1">
      <alignment horizontal="center" vertical="top" wrapText="1"/>
    </xf>
    <xf numFmtId="0" fontId="28" fillId="18" borderId="9" xfId="0" applyFont="1" applyFill="1" applyBorder="1" applyAlignment="1" applyProtection="1">
      <alignment horizontal="left" vertical="top" wrapText="1"/>
      <protection hidden="1"/>
    </xf>
    <xf numFmtId="165" fontId="28" fillId="18" borderId="9" xfId="1" applyNumberFormat="1" applyFont="1" applyFill="1" applyBorder="1" applyAlignment="1" applyProtection="1">
      <alignment horizontal="center" vertical="top" wrapText="1"/>
      <protection hidden="1"/>
    </xf>
    <xf numFmtId="0" fontId="28" fillId="18" borderId="9" xfId="0" applyFont="1" applyFill="1" applyBorder="1" applyAlignment="1">
      <alignment horizontal="center" vertical="top"/>
    </xf>
    <xf numFmtId="165" fontId="28" fillId="18" borderId="9" xfId="1" applyNumberFormat="1" applyFont="1" applyFill="1" applyBorder="1" applyAlignment="1">
      <alignment horizontal="center" vertical="top"/>
    </xf>
    <xf numFmtId="0" fontId="28" fillId="18" borderId="0" xfId="0" applyFont="1" applyFill="1"/>
    <xf numFmtId="0" fontId="28" fillId="18" borderId="12" xfId="0" applyFont="1" applyFill="1" applyBorder="1" applyAlignment="1">
      <alignment horizontal="center" vertical="top" wrapText="1"/>
    </xf>
    <xf numFmtId="0" fontId="28" fillId="18" borderId="12" xfId="0" applyFont="1" applyFill="1" applyBorder="1" applyAlignment="1" applyProtection="1">
      <alignment horizontal="left" vertical="top" wrapText="1"/>
      <protection hidden="1"/>
    </xf>
    <xf numFmtId="0" fontId="28" fillId="18" borderId="12" xfId="0" applyFont="1" applyFill="1" applyBorder="1" applyAlignment="1" applyProtection="1">
      <alignment horizontal="center" vertical="top" wrapText="1"/>
      <protection hidden="1"/>
    </xf>
    <xf numFmtId="165" fontId="28" fillId="18" borderId="12" xfId="1" applyNumberFormat="1" applyFont="1" applyFill="1" applyBorder="1" applyAlignment="1" applyProtection="1">
      <alignment horizontal="center" vertical="top" wrapText="1"/>
      <protection hidden="1"/>
    </xf>
    <xf numFmtId="0" fontId="28" fillId="18" borderId="12" xfId="0" applyFont="1" applyFill="1" applyBorder="1" applyAlignment="1">
      <alignment horizontal="center" vertical="top"/>
    </xf>
    <xf numFmtId="165" fontId="28" fillId="18" borderId="12" xfId="1" applyNumberFormat="1" applyFont="1" applyFill="1" applyBorder="1" applyAlignment="1">
      <alignment horizontal="center" vertical="top"/>
    </xf>
    <xf numFmtId="0" fontId="28" fillId="18" borderId="9" xfId="0" applyFont="1" applyFill="1" applyBorder="1" applyAlignment="1" applyProtection="1">
      <alignment vertical="top" wrapText="1"/>
      <protection hidden="1"/>
    </xf>
    <xf numFmtId="0" fontId="28" fillId="18" borderId="8" xfId="0" applyFont="1" applyFill="1" applyBorder="1" applyAlignment="1" applyProtection="1">
      <alignment horizontal="left" vertical="top" wrapText="1"/>
      <protection hidden="1"/>
    </xf>
    <xf numFmtId="0" fontId="28" fillId="18" borderId="11" xfId="0" applyFont="1" applyFill="1" applyBorder="1" applyAlignment="1" applyProtection="1">
      <alignment horizontal="left" vertical="top" wrapText="1"/>
      <protection hidden="1"/>
    </xf>
    <xf numFmtId="2" fontId="28" fillId="18" borderId="9" xfId="0" applyNumberFormat="1" applyFont="1" applyFill="1" applyBorder="1" applyAlignment="1">
      <alignment horizontal="center" vertical="top" wrapText="1"/>
    </xf>
    <xf numFmtId="165" fontId="28" fillId="18" borderId="9" xfId="0" applyNumberFormat="1" applyFont="1" applyFill="1" applyBorder="1" applyAlignment="1">
      <alignment horizontal="center" vertical="top" wrapText="1"/>
    </xf>
    <xf numFmtId="0" fontId="28" fillId="18" borderId="14" xfId="0" applyFont="1" applyFill="1" applyBorder="1" applyAlignment="1" applyProtection="1">
      <alignment horizontal="left" vertical="top" wrapText="1"/>
      <protection hidden="1"/>
    </xf>
    <xf numFmtId="0" fontId="13" fillId="7" borderId="9" xfId="0" applyFont="1" applyFill="1" applyBorder="1" applyAlignment="1">
      <alignment vertical="top"/>
    </xf>
    <xf numFmtId="0" fontId="13" fillId="15" borderId="9" xfId="0" applyFont="1" applyFill="1" applyBorder="1" applyAlignment="1">
      <alignment horizontal="left" vertical="top"/>
    </xf>
    <xf numFmtId="0" fontId="13" fillId="16" borderId="9" xfId="0" applyFont="1" applyFill="1" applyBorder="1" applyAlignment="1">
      <alignment horizontal="left" vertical="top"/>
    </xf>
    <xf numFmtId="0" fontId="13" fillId="11" borderId="9" xfId="0" applyFont="1" applyFill="1" applyBorder="1" applyAlignment="1">
      <alignment vertical="top"/>
    </xf>
    <xf numFmtId="0" fontId="13" fillId="17" borderId="9" xfId="0" applyFont="1" applyFill="1" applyBorder="1" applyAlignment="1">
      <alignment horizontal="left" vertical="top"/>
    </xf>
    <xf numFmtId="0" fontId="13" fillId="14" borderId="9" xfId="0" applyFont="1" applyFill="1" applyBorder="1" applyAlignment="1">
      <alignment horizontal="left" vertical="top"/>
    </xf>
    <xf numFmtId="0" fontId="13" fillId="14" borderId="9" xfId="0" applyFont="1" applyFill="1" applyBorder="1" applyAlignment="1">
      <alignment vertical="top"/>
    </xf>
    <xf numFmtId="165" fontId="13" fillId="14" borderId="9" xfId="1" applyNumberFormat="1" applyFont="1" applyFill="1" applyBorder="1" applyAlignment="1">
      <alignment vertical="top"/>
    </xf>
    <xf numFmtId="0" fontId="16" fillId="3" borderId="12" xfId="0" applyFont="1" applyFill="1" applyBorder="1" applyAlignment="1">
      <alignment horizontal="left" vertical="top"/>
    </xf>
    <xf numFmtId="0" fontId="13" fillId="0" borderId="12" xfId="0" applyFont="1" applyBorder="1" applyAlignment="1">
      <alignment vertical="top" wrapText="1"/>
    </xf>
    <xf numFmtId="0" fontId="13" fillId="0" borderId="12" xfId="0" applyFont="1" applyBorder="1" applyAlignment="1">
      <alignment horizontal="center" vertical="top" wrapText="1"/>
    </xf>
    <xf numFmtId="0" fontId="15" fillId="0" borderId="12" xfId="0" applyFont="1" applyBorder="1" applyAlignment="1" applyProtection="1">
      <alignment horizontal="center" vertical="top" wrapText="1"/>
      <protection hidden="1"/>
    </xf>
    <xf numFmtId="0" fontId="14" fillId="0" borderId="12" xfId="0" applyFont="1" applyBorder="1" applyAlignment="1" applyProtection="1">
      <alignment horizontal="center" vertical="top" wrapText="1"/>
      <protection hidden="1"/>
    </xf>
    <xf numFmtId="165" fontId="14" fillId="0" borderId="12" xfId="1" applyNumberFormat="1" applyFont="1" applyBorder="1" applyAlignment="1" applyProtection="1">
      <alignment horizontal="center" vertical="top" wrapText="1"/>
      <protection hidden="1"/>
    </xf>
    <xf numFmtId="0" fontId="13" fillId="0" borderId="12" xfId="0" applyFont="1" applyBorder="1" applyAlignment="1">
      <alignment horizontal="center" vertical="top"/>
    </xf>
    <xf numFmtId="165" fontId="13" fillId="0" borderId="12" xfId="1" applyNumberFormat="1" applyFont="1" applyBorder="1" applyAlignment="1">
      <alignment horizontal="center" vertical="top"/>
    </xf>
    <xf numFmtId="0" fontId="13" fillId="15" borderId="9" xfId="0" applyFont="1" applyFill="1" applyBorder="1" applyAlignment="1">
      <alignment vertical="top"/>
    </xf>
    <xf numFmtId="165" fontId="13" fillId="15" borderId="9" xfId="1" applyNumberFormat="1" applyFont="1" applyFill="1" applyBorder="1" applyAlignment="1">
      <alignment vertical="top"/>
    </xf>
    <xf numFmtId="0" fontId="13" fillId="16" borderId="9" xfId="0" applyFont="1" applyFill="1" applyBorder="1" applyAlignment="1">
      <alignment vertical="top"/>
    </xf>
    <xf numFmtId="165" fontId="13" fillId="11" borderId="9" xfId="1" applyNumberFormat="1" applyFont="1" applyFill="1" applyBorder="1" applyAlignment="1">
      <alignment vertical="top"/>
    </xf>
    <xf numFmtId="0" fontId="13" fillId="17" borderId="9" xfId="0" applyFont="1" applyFill="1" applyBorder="1" applyAlignment="1">
      <alignment vertical="top"/>
    </xf>
    <xf numFmtId="165" fontId="13" fillId="17" borderId="9" xfId="1" applyNumberFormat="1" applyFont="1" applyFill="1" applyBorder="1" applyAlignment="1">
      <alignment vertical="top"/>
    </xf>
    <xf numFmtId="0" fontId="13" fillId="0" borderId="9" xfId="0" applyFont="1" applyBorder="1" applyAlignment="1">
      <alignment vertical="top"/>
    </xf>
    <xf numFmtId="0" fontId="32" fillId="23" borderId="9" xfId="0" applyFont="1" applyFill="1" applyBorder="1" applyAlignment="1">
      <alignment horizontal="left"/>
    </xf>
    <xf numFmtId="0" fontId="33" fillId="0" borderId="0" xfId="0" applyFont="1"/>
    <xf numFmtId="0" fontId="33" fillId="0" borderId="0" xfId="0" quotePrefix="1" applyFont="1"/>
    <xf numFmtId="0" fontId="13" fillId="7" borderId="9" xfId="0" applyFont="1" applyFill="1" applyBorder="1" applyAlignment="1">
      <alignment vertical="top" wrapText="1"/>
    </xf>
    <xf numFmtId="0" fontId="15" fillId="3" borderId="9" xfId="0" applyFont="1" applyFill="1" applyBorder="1" applyAlignment="1" applyProtection="1">
      <alignment horizontal="center" vertical="top" wrapText="1"/>
      <protection hidden="1"/>
    </xf>
    <xf numFmtId="0" fontId="14" fillId="3" borderId="9" xfId="0" applyFont="1" applyFill="1" applyBorder="1" applyAlignment="1" applyProtection="1">
      <alignment horizontal="center" vertical="top" wrapText="1"/>
      <protection hidden="1"/>
    </xf>
    <xf numFmtId="165" fontId="14" fillId="3" borderId="9" xfId="1" applyNumberFormat="1" applyFont="1" applyFill="1" applyBorder="1" applyAlignment="1" applyProtection="1">
      <alignment horizontal="center" vertical="top" wrapText="1"/>
      <protection hidden="1"/>
    </xf>
    <xf numFmtId="0" fontId="15" fillId="24" borderId="9" xfId="0" applyFont="1" applyFill="1" applyBorder="1" applyAlignment="1" applyProtection="1">
      <alignment horizontal="center" vertical="top" wrapText="1"/>
      <protection hidden="1"/>
    </xf>
    <xf numFmtId="0" fontId="14" fillId="24" borderId="9" xfId="0" applyFont="1" applyFill="1" applyBorder="1" applyAlignment="1" applyProtection="1">
      <alignment horizontal="center" vertical="top" wrapText="1"/>
      <protection hidden="1"/>
    </xf>
    <xf numFmtId="165" fontId="14" fillId="24" borderId="9" xfId="1" applyNumberFormat="1" applyFont="1" applyFill="1" applyBorder="1" applyAlignment="1" applyProtection="1">
      <alignment horizontal="center" vertical="top" wrapText="1"/>
      <protection hidden="1"/>
    </xf>
    <xf numFmtId="0" fontId="8" fillId="0" borderId="0" xfId="0" applyFont="1" applyAlignment="1">
      <alignment horizontal="left" vertical="top"/>
    </xf>
    <xf numFmtId="9" fontId="8" fillId="0" borderId="0" xfId="1" applyFont="1" applyFill="1" applyBorder="1" applyAlignment="1">
      <alignment horizontal="center" vertical="top"/>
    </xf>
    <xf numFmtId="0" fontId="8" fillId="0" borderId="0" xfId="0" applyFont="1" applyAlignment="1">
      <alignment vertical="top"/>
    </xf>
    <xf numFmtId="0" fontId="13" fillId="11" borderId="9" xfId="0" applyFont="1" applyFill="1" applyBorder="1" applyAlignment="1">
      <alignment vertical="top" wrapText="1"/>
    </xf>
    <xf numFmtId="0" fontId="13" fillId="3" borderId="9" xfId="0" applyFont="1" applyFill="1" applyBorder="1" applyAlignment="1">
      <alignment vertical="top" wrapText="1"/>
    </xf>
    <xf numFmtId="0" fontId="13" fillId="3" borderId="9" xfId="0" applyFont="1" applyFill="1" applyBorder="1" applyAlignment="1">
      <alignment horizontal="center" vertical="top" wrapText="1"/>
    </xf>
    <xf numFmtId="0" fontId="14" fillId="3" borderId="11" xfId="0" applyFont="1" applyFill="1" applyBorder="1" applyAlignment="1" applyProtection="1">
      <alignment horizontal="left" vertical="top" wrapText="1"/>
      <protection hidden="1"/>
    </xf>
    <xf numFmtId="0" fontId="28" fillId="18" borderId="9" xfId="0" applyFont="1" applyFill="1" applyBorder="1" applyAlignment="1">
      <alignment vertical="top"/>
    </xf>
    <xf numFmtId="0" fontId="8" fillId="2" borderId="0" xfId="0" applyFont="1" applyFill="1" applyAlignment="1">
      <alignment vertical="top" wrapText="1"/>
    </xf>
    <xf numFmtId="0" fontId="26" fillId="0" borderId="0" xfId="0" applyFont="1" applyAlignment="1" applyProtection="1">
      <alignment horizontal="left" vertical="top"/>
      <protection locked="0"/>
    </xf>
    <xf numFmtId="0" fontId="14" fillId="3" borderId="9" xfId="0" applyFont="1" applyFill="1" applyBorder="1" applyAlignment="1" applyProtection="1">
      <alignment horizontal="left" vertical="top" wrapText="1"/>
      <protection hidden="1"/>
    </xf>
    <xf numFmtId="0" fontId="15" fillId="3" borderId="12" xfId="0" applyFont="1" applyFill="1" applyBorder="1" applyAlignment="1" applyProtection="1">
      <alignment horizontal="center" vertical="top" wrapText="1"/>
      <protection hidden="1"/>
    </xf>
    <xf numFmtId="0" fontId="15" fillId="3" borderId="14" xfId="0" applyFont="1" applyFill="1" applyBorder="1" applyAlignment="1" applyProtection="1">
      <alignment horizontal="center" vertical="top" wrapText="1"/>
      <protection hidden="1"/>
    </xf>
    <xf numFmtId="0" fontId="14" fillId="3" borderId="9" xfId="0" applyFont="1" applyFill="1" applyBorder="1" applyAlignment="1" applyProtection="1">
      <alignment vertical="top" wrapText="1"/>
      <protection hidden="1"/>
    </xf>
    <xf numFmtId="0" fontId="28" fillId="18" borderId="10" xfId="0" applyFont="1" applyFill="1" applyBorder="1" applyAlignment="1">
      <alignment vertical="top"/>
    </xf>
    <xf numFmtId="0" fontId="14" fillId="3" borderId="12" xfId="0" applyFont="1" applyFill="1" applyBorder="1" applyAlignment="1" applyProtection="1">
      <alignment horizontal="left" vertical="top" wrapText="1"/>
      <protection hidden="1"/>
    </xf>
    <xf numFmtId="0" fontId="28" fillId="18" borderId="12" xfId="0" applyFont="1" applyFill="1" applyBorder="1" applyAlignment="1">
      <alignment vertical="top"/>
    </xf>
    <xf numFmtId="0" fontId="0" fillId="0" borderId="0" xfId="0" pivotButton="1"/>
    <xf numFmtId="0" fontId="22" fillId="0" borderId="0" xfId="0" applyFont="1" applyAlignment="1">
      <alignment horizontal="left" vertical="top" wrapText="1"/>
    </xf>
    <xf numFmtId="0" fontId="8" fillId="0" borderId="0" xfId="0" applyFont="1" applyAlignment="1">
      <alignment horizontal="left" vertical="top" wrapText="1"/>
    </xf>
    <xf numFmtId="0" fontId="8" fillId="2" borderId="0" xfId="0" applyFont="1" applyFill="1" applyAlignment="1">
      <alignment vertical="center" wrapText="1"/>
    </xf>
    <xf numFmtId="0" fontId="20" fillId="0" borderId="9" xfId="0" applyFont="1" applyBorder="1" applyAlignment="1">
      <alignment horizontal="center"/>
    </xf>
    <xf numFmtId="0" fontId="10" fillId="2" borderId="9" xfId="0" applyFont="1" applyFill="1" applyBorder="1" applyAlignment="1">
      <alignment horizontal="center" vertical="center" wrapText="1"/>
    </xf>
    <xf numFmtId="0" fontId="0" fillId="0" borderId="9" xfId="0" applyBorder="1" applyAlignment="1">
      <alignment horizontal="center"/>
    </xf>
    <xf numFmtId="0" fontId="20" fillId="0" borderId="0" xfId="0" applyFont="1"/>
    <xf numFmtId="0" fontId="0" fillId="0" borderId="7" xfId="0" applyBorder="1"/>
    <xf numFmtId="0" fontId="26" fillId="2" borderId="0" xfId="0" applyFont="1" applyFill="1" applyAlignment="1" applyProtection="1">
      <alignment vertical="top" wrapText="1"/>
      <protection locked="0"/>
    </xf>
    <xf numFmtId="0" fontId="8" fillId="2" borderId="18" xfId="0" applyFont="1" applyFill="1" applyBorder="1" applyAlignment="1">
      <alignment vertical="top"/>
    </xf>
    <xf numFmtId="0" fontId="26" fillId="0" borderId="0" xfId="0" applyFont="1" applyAlignment="1" applyProtection="1">
      <alignment horizontal="left" vertical="top" wrapText="1"/>
      <protection locked="0"/>
    </xf>
    <xf numFmtId="0" fontId="22" fillId="0" borderId="0" xfId="0" applyFont="1" applyAlignment="1">
      <alignment horizontal="left" vertical="top"/>
    </xf>
    <xf numFmtId="0" fontId="27" fillId="0" borderId="0" xfId="0" applyFont="1" applyAlignment="1" applyProtection="1">
      <alignment horizontal="left" vertical="top"/>
      <protection locked="0"/>
    </xf>
    <xf numFmtId="0" fontId="6" fillId="0" borderId="0" xfId="0" applyFont="1" applyAlignment="1">
      <alignment horizontal="center" vertical="top" wrapText="1"/>
    </xf>
    <xf numFmtId="0" fontId="2" fillId="4" borderId="14" xfId="0" applyFont="1" applyFill="1" applyBorder="1" applyAlignment="1">
      <alignment horizontal="center" vertical="top" wrapText="1"/>
    </xf>
    <xf numFmtId="0" fontId="2" fillId="26" borderId="14" xfId="0" applyFont="1" applyFill="1" applyBorder="1" applyAlignment="1">
      <alignment horizontal="center" vertical="top" wrapText="1"/>
    </xf>
    <xf numFmtId="0" fontId="2" fillId="27" borderId="14" xfId="0" applyFont="1" applyFill="1" applyBorder="1" applyAlignment="1">
      <alignment horizontal="center" vertical="top" wrapText="1"/>
    </xf>
    <xf numFmtId="0" fontId="13" fillId="24" borderId="9" xfId="0" applyFont="1" applyFill="1" applyBorder="1" applyAlignment="1">
      <alignment horizontal="center" vertical="top" wrapText="1"/>
    </xf>
    <xf numFmtId="0" fontId="14" fillId="24" borderId="9" xfId="0" applyFont="1" applyFill="1" applyBorder="1" applyAlignment="1" applyProtection="1">
      <alignment horizontal="left" vertical="top" wrapText="1"/>
      <protection hidden="1"/>
    </xf>
    <xf numFmtId="0" fontId="15" fillId="24" borderId="9" xfId="0" applyFont="1" applyFill="1" applyBorder="1" applyAlignment="1" applyProtection="1">
      <alignment horizontal="left" vertical="top" wrapText="1"/>
      <protection hidden="1"/>
    </xf>
    <xf numFmtId="0" fontId="2" fillId="4" borderId="0" xfId="0" applyFont="1" applyFill="1" applyAlignment="1">
      <alignment horizontal="center" vertical="center"/>
    </xf>
    <xf numFmtId="0" fontId="2" fillId="4" borderId="0" xfId="0" applyFont="1" applyFill="1" applyAlignment="1">
      <alignment horizontal="center" vertical="center" wrapText="1"/>
    </xf>
    <xf numFmtId="0" fontId="14" fillId="3" borderId="12" xfId="0" applyFont="1" applyFill="1" applyBorder="1" applyAlignment="1" applyProtection="1">
      <alignment vertical="top" wrapText="1"/>
      <protection hidden="1"/>
    </xf>
    <xf numFmtId="0" fontId="36" fillId="24" borderId="9" xfId="0" applyFont="1" applyFill="1" applyBorder="1" applyAlignment="1" applyProtection="1">
      <alignment horizontal="left" vertical="top" wrapText="1"/>
      <protection hidden="1"/>
    </xf>
    <xf numFmtId="0" fontId="29" fillId="28" borderId="9" xfId="0" applyFont="1" applyFill="1" applyBorder="1" applyAlignment="1">
      <alignment vertical="top" wrapText="1"/>
    </xf>
    <xf numFmtId="0" fontId="13" fillId="3" borderId="0" xfId="0" applyFont="1" applyFill="1"/>
    <xf numFmtId="0" fontId="13" fillId="24" borderId="0" xfId="0" applyFont="1" applyFill="1"/>
    <xf numFmtId="0" fontId="13" fillId="24" borderId="10" xfId="0" applyFont="1" applyFill="1" applyBorder="1" applyAlignment="1">
      <alignment vertical="top" wrapText="1"/>
    </xf>
    <xf numFmtId="0" fontId="14" fillId="24" borderId="9" xfId="0" applyFont="1" applyFill="1" applyBorder="1" applyAlignment="1" applyProtection="1">
      <alignment vertical="top" wrapText="1"/>
      <protection hidden="1"/>
    </xf>
    <xf numFmtId="0" fontId="15" fillId="24" borderId="9" xfId="0" applyFont="1" applyFill="1" applyBorder="1" applyAlignment="1">
      <alignment horizontal="center" vertical="top" wrapText="1"/>
    </xf>
    <xf numFmtId="0" fontId="13" fillId="24" borderId="9" xfId="0" applyFont="1" applyFill="1" applyBorder="1" applyAlignment="1">
      <alignment vertical="top" wrapText="1"/>
    </xf>
    <xf numFmtId="2" fontId="13" fillId="24" borderId="9" xfId="0" applyNumberFormat="1" applyFont="1" applyFill="1" applyBorder="1" applyAlignment="1">
      <alignment horizontal="center" vertical="top" wrapText="1"/>
    </xf>
    <xf numFmtId="0" fontId="0" fillId="0" borderId="9" xfId="0" applyBorder="1" applyAlignment="1" applyProtection="1">
      <alignment horizontal="center" vertical="top" wrapText="1"/>
      <protection locked="0"/>
    </xf>
    <xf numFmtId="0" fontId="0" fillId="0" borderId="9" xfId="0" applyBorder="1" applyAlignment="1" applyProtection="1">
      <alignment vertical="top" wrapText="1"/>
      <protection locked="0"/>
    </xf>
    <xf numFmtId="0" fontId="0" fillId="0" borderId="9" xfId="0" applyBorder="1" applyAlignment="1" applyProtection="1">
      <alignment horizontal="left" vertical="top" wrapText="1"/>
      <protection locked="0"/>
    </xf>
    <xf numFmtId="0" fontId="39" fillId="2" borderId="0" xfId="0" applyFont="1" applyFill="1" applyAlignment="1">
      <alignment vertical="center" wrapText="1"/>
    </xf>
    <xf numFmtId="9" fontId="7" fillId="2" borderId="9" xfId="0" applyNumberFormat="1" applyFont="1" applyFill="1" applyBorder="1" applyAlignment="1">
      <alignment horizontal="center" vertical="center"/>
    </xf>
    <xf numFmtId="165" fontId="13" fillId="24" borderId="9" xfId="1" applyNumberFormat="1" applyFont="1" applyFill="1" applyBorder="1" applyAlignment="1">
      <alignment horizontal="center" vertical="top" wrapText="1"/>
    </xf>
    <xf numFmtId="0" fontId="17" fillId="3" borderId="9" xfId="2" applyFill="1" applyBorder="1" applyAlignment="1">
      <alignment vertical="top" wrapText="1"/>
    </xf>
    <xf numFmtId="0" fontId="8" fillId="3" borderId="0" xfId="0" applyFont="1" applyFill="1" applyAlignment="1">
      <alignment horizontal="left" vertical="top" wrapText="1"/>
    </xf>
    <xf numFmtId="0" fontId="5" fillId="6" borderId="9" xfId="0" applyFont="1" applyFill="1" applyBorder="1" applyAlignment="1">
      <alignment horizontal="left" vertical="top" wrapText="1"/>
    </xf>
    <xf numFmtId="0" fontId="8" fillId="2" borderId="0" xfId="0" applyFont="1" applyFill="1" applyAlignment="1">
      <alignment horizontal="left"/>
    </xf>
    <xf numFmtId="0" fontId="8" fillId="2" borderId="9" xfId="0" applyFont="1" applyFill="1" applyBorder="1" applyAlignment="1" applyProtection="1">
      <alignment horizontal="left" vertical="top" wrapText="1"/>
      <protection locked="0"/>
    </xf>
    <xf numFmtId="0" fontId="8" fillId="2" borderId="1" xfId="0" applyFont="1" applyFill="1" applyBorder="1" applyAlignment="1" applyProtection="1">
      <alignment horizontal="left" vertical="top" wrapText="1"/>
      <protection locked="0"/>
    </xf>
    <xf numFmtId="0" fontId="8" fillId="2" borderId="2" xfId="0" applyFont="1" applyFill="1" applyBorder="1" applyAlignment="1" applyProtection="1">
      <alignment horizontal="left" vertical="top" wrapText="1"/>
      <protection locked="0"/>
    </xf>
    <xf numFmtId="0" fontId="8" fillId="2" borderId="3" xfId="0" applyFont="1" applyFill="1" applyBorder="1" applyAlignment="1" applyProtection="1">
      <alignment horizontal="left" vertical="top" wrapText="1"/>
      <protection locked="0"/>
    </xf>
    <xf numFmtId="0" fontId="8" fillId="2" borderId="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5" xfId="0" applyFont="1" applyFill="1" applyBorder="1" applyAlignment="1" applyProtection="1">
      <alignment horizontal="left" vertical="top" wrapText="1"/>
      <protection locked="0"/>
    </xf>
    <xf numFmtId="0" fontId="8" fillId="2" borderId="6" xfId="0" applyFont="1" applyFill="1" applyBorder="1" applyAlignment="1" applyProtection="1">
      <alignment horizontal="left" vertical="top" wrapText="1"/>
      <protection locked="0"/>
    </xf>
    <xf numFmtId="0" fontId="8" fillId="2" borderId="7" xfId="0" applyFont="1" applyFill="1" applyBorder="1" applyAlignment="1" applyProtection="1">
      <alignment horizontal="left" vertical="top" wrapText="1"/>
      <protection locked="0"/>
    </xf>
    <xf numFmtId="0" fontId="8" fillId="2" borderId="8" xfId="0" applyFont="1" applyFill="1" applyBorder="1" applyAlignment="1" applyProtection="1">
      <alignment horizontal="left" vertical="top" wrapText="1"/>
      <protection locked="0"/>
    </xf>
    <xf numFmtId="0" fontId="8" fillId="2" borderId="10" xfId="0" applyFont="1" applyFill="1" applyBorder="1" applyAlignment="1" applyProtection="1">
      <alignment horizontal="left"/>
      <protection locked="0"/>
    </xf>
    <xf numFmtId="0" fontId="8" fillId="2" borderId="13" xfId="0" applyFont="1" applyFill="1" applyBorder="1" applyAlignment="1" applyProtection="1">
      <alignment horizontal="left"/>
      <protection locked="0"/>
    </xf>
    <xf numFmtId="0" fontId="8" fillId="2" borderId="11" xfId="0" applyFont="1" applyFill="1" applyBorder="1" applyAlignment="1" applyProtection="1">
      <alignment horizontal="left"/>
      <protection locked="0"/>
    </xf>
    <xf numFmtId="0" fontId="8" fillId="0" borderId="10" xfId="0" applyFont="1" applyBorder="1" applyAlignment="1" applyProtection="1">
      <alignment horizontal="left"/>
      <protection locked="0"/>
    </xf>
    <xf numFmtId="0" fontId="8" fillId="0" borderId="13" xfId="0" applyFont="1" applyBorder="1" applyAlignment="1" applyProtection="1">
      <alignment horizontal="left"/>
      <protection locked="0"/>
    </xf>
    <xf numFmtId="0" fontId="8" fillId="0" borderId="11" xfId="0" applyFont="1" applyBorder="1" applyAlignment="1" applyProtection="1">
      <alignment horizontal="left"/>
      <protection locked="0"/>
    </xf>
    <xf numFmtId="0" fontId="10" fillId="0" borderId="0" xfId="0" applyFont="1" applyAlignment="1">
      <alignment horizontal="center"/>
    </xf>
    <xf numFmtId="0" fontId="8" fillId="2" borderId="10"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1" xfId="0" applyFont="1" applyFill="1" applyBorder="1" applyAlignment="1" applyProtection="1">
      <alignment horizontal="left" vertical="top" wrapText="1"/>
      <protection locked="0"/>
    </xf>
    <xf numFmtId="0" fontId="2" fillId="3" borderId="1" xfId="0" applyFont="1" applyFill="1" applyBorder="1" applyAlignment="1">
      <alignment horizontal="left" vertical="center" wrapText="1" indent="1"/>
    </xf>
    <xf numFmtId="0" fontId="2" fillId="3" borderId="2" xfId="0" applyFont="1" applyFill="1" applyBorder="1" applyAlignment="1">
      <alignment horizontal="left" vertical="center" wrapText="1" indent="1"/>
    </xf>
    <xf numFmtId="0" fontId="2" fillId="3" borderId="3" xfId="0" applyFont="1" applyFill="1" applyBorder="1" applyAlignment="1">
      <alignment horizontal="left" vertical="center" wrapText="1" indent="1"/>
    </xf>
    <xf numFmtId="0" fontId="2" fillId="3" borderId="6" xfId="0" applyFont="1" applyFill="1" applyBorder="1" applyAlignment="1">
      <alignment horizontal="left" vertical="center" wrapText="1" indent="1"/>
    </xf>
    <xf numFmtId="0" fontId="2" fillId="3" borderId="7" xfId="0" applyFont="1" applyFill="1" applyBorder="1" applyAlignment="1">
      <alignment horizontal="left" vertical="center" wrapText="1" indent="1"/>
    </xf>
    <xf numFmtId="0" fontId="2" fillId="3" borderId="8" xfId="0" applyFont="1" applyFill="1" applyBorder="1" applyAlignment="1">
      <alignment horizontal="left" vertical="center" wrapText="1" indent="1"/>
    </xf>
    <xf numFmtId="0" fontId="17" fillId="0" borderId="10" xfId="2" applyFill="1" applyBorder="1" applyAlignment="1" applyProtection="1">
      <alignment horizontal="left"/>
      <protection locked="0"/>
    </xf>
    <xf numFmtId="0" fontId="40" fillId="29" borderId="0" xfId="0" applyFont="1" applyFill="1" applyAlignment="1">
      <alignment horizontal="left" vertical="top" wrapText="1"/>
    </xf>
    <xf numFmtId="0" fontId="21" fillId="2" borderId="0" xfId="0" applyFont="1" applyFill="1" applyAlignment="1" applyProtection="1">
      <alignment horizontal="left" vertical="center"/>
      <protection locked="0"/>
    </xf>
    <xf numFmtId="0" fontId="26" fillId="2" borderId="0" xfId="0" applyFont="1" applyFill="1" applyAlignment="1" applyProtection="1">
      <alignment horizontal="center" vertical="top"/>
      <protection locked="0"/>
    </xf>
    <xf numFmtId="0" fontId="26" fillId="2" borderId="19" xfId="0" applyFont="1" applyFill="1" applyBorder="1" applyAlignment="1" applyProtection="1">
      <alignment horizontal="left" vertical="top" wrapText="1"/>
      <protection locked="0"/>
    </xf>
    <xf numFmtId="0" fontId="26" fillId="2" borderId="20" xfId="0" applyFont="1" applyFill="1" applyBorder="1" applyAlignment="1" applyProtection="1">
      <alignment horizontal="left" vertical="top" wrapText="1"/>
      <protection locked="0"/>
    </xf>
    <xf numFmtId="0" fontId="26" fillId="2" borderId="21" xfId="0" applyFont="1" applyFill="1" applyBorder="1" applyAlignment="1" applyProtection="1">
      <alignment horizontal="left" vertical="top" wrapText="1"/>
      <protection locked="0"/>
    </xf>
    <xf numFmtId="0" fontId="5" fillId="6" borderId="0" xfId="0" applyFont="1" applyFill="1" applyAlignment="1">
      <alignment horizontal="left" vertical="center"/>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22" fillId="2" borderId="0" xfId="0" applyFont="1" applyFill="1" applyAlignment="1">
      <alignment horizontal="left" vertical="top" wrapText="1"/>
    </xf>
    <xf numFmtId="0" fontId="8" fillId="2" borderId="0" xfId="0" applyFont="1" applyFill="1" applyAlignment="1">
      <alignment horizontal="left" vertical="top" wrapText="1"/>
    </xf>
    <xf numFmtId="0" fontId="21" fillId="4" borderId="0" xfId="0" applyFont="1" applyFill="1" applyAlignment="1">
      <alignment horizontal="left" vertical="center"/>
    </xf>
    <xf numFmtId="0" fontId="38" fillId="0" borderId="19" xfId="0" applyFont="1" applyBorder="1" applyAlignment="1" applyProtection="1">
      <alignment horizontal="left" vertical="top" wrapText="1"/>
      <protection locked="0"/>
    </xf>
    <xf numFmtId="0" fontId="38" fillId="0" borderId="20" xfId="0" applyFont="1" applyBorder="1" applyAlignment="1" applyProtection="1">
      <alignment horizontal="left" vertical="top"/>
      <protection locked="0"/>
    </xf>
    <xf numFmtId="0" fontId="38" fillId="0" borderId="21" xfId="0" applyFont="1" applyBorder="1" applyAlignment="1" applyProtection="1">
      <alignment horizontal="left" vertical="top"/>
      <protection locked="0"/>
    </xf>
    <xf numFmtId="0" fontId="22" fillId="0" borderId="0" xfId="0" applyFont="1" applyAlignment="1">
      <alignment horizontal="left" vertical="top" wrapText="1"/>
    </xf>
    <xf numFmtId="0" fontId="8" fillId="0" borderId="0" xfId="0" applyFont="1" applyAlignment="1">
      <alignment horizontal="left" vertical="top" wrapText="1"/>
    </xf>
    <xf numFmtId="0" fontId="8" fillId="2" borderId="10" xfId="0" applyFont="1" applyFill="1" applyBorder="1" applyAlignment="1">
      <alignment horizontal="left"/>
    </xf>
    <xf numFmtId="0" fontId="8" fillId="2" borderId="13" xfId="0" applyFont="1" applyFill="1" applyBorder="1" applyAlignment="1">
      <alignment horizontal="left"/>
    </xf>
    <xf numFmtId="0" fontId="8" fillId="2" borderId="11" xfId="0" applyFont="1" applyFill="1" applyBorder="1" applyAlignment="1">
      <alignment horizontal="left"/>
    </xf>
    <xf numFmtId="9" fontId="7" fillId="2" borderId="10" xfId="0" applyNumberFormat="1" applyFont="1" applyFill="1" applyBorder="1" applyAlignment="1">
      <alignment horizontal="center" vertical="center"/>
    </xf>
    <xf numFmtId="9" fontId="7" fillId="2" borderId="13" xfId="0" applyNumberFormat="1" applyFont="1" applyFill="1" applyBorder="1" applyAlignment="1">
      <alignment horizontal="center" vertical="center"/>
    </xf>
    <xf numFmtId="9" fontId="7" fillId="2" borderId="11" xfId="0" applyNumberFormat="1" applyFont="1" applyFill="1" applyBorder="1" applyAlignment="1">
      <alignment horizontal="center" vertical="center"/>
    </xf>
    <xf numFmtId="0" fontId="7" fillId="2" borderId="0" xfId="0" applyFont="1" applyFill="1" applyAlignment="1">
      <alignment horizontal="left" vertical="center"/>
    </xf>
    <xf numFmtId="0" fontId="12" fillId="4" borderId="9"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0" xfId="0" applyFont="1" applyFill="1" applyAlignment="1">
      <alignment horizontal="center" vertical="center"/>
    </xf>
    <xf numFmtId="0" fontId="25" fillId="25" borderId="10" xfId="0" applyFont="1" applyFill="1" applyBorder="1" applyAlignment="1">
      <alignment horizontal="center" vertical="top" wrapText="1"/>
    </xf>
    <xf numFmtId="0" fontId="25" fillId="25" borderId="13" xfId="0" applyFont="1" applyFill="1" applyBorder="1" applyAlignment="1">
      <alignment horizontal="center" vertical="top" wrapText="1"/>
    </xf>
    <xf numFmtId="0" fontId="25" fillId="25" borderId="22" xfId="0" applyFont="1" applyFill="1" applyBorder="1" applyAlignment="1">
      <alignment horizontal="center" vertical="top" wrapText="1"/>
    </xf>
    <xf numFmtId="0" fontId="25" fillId="25" borderId="23" xfId="0" applyFont="1" applyFill="1" applyBorder="1" applyAlignment="1">
      <alignment horizontal="center" vertical="top" wrapText="1"/>
    </xf>
    <xf numFmtId="0" fontId="25" fillId="25" borderId="24" xfId="0" applyFont="1" applyFill="1" applyBorder="1" applyAlignment="1">
      <alignment horizontal="center" vertical="top" wrapText="1"/>
    </xf>
  </cellXfs>
  <cellStyles count="3">
    <cellStyle name="Hyperlink" xfId="2" builtinId="8"/>
    <cellStyle name="Normal" xfId="0" builtinId="0"/>
    <cellStyle name="Percent" xfId="1" builtinId="5"/>
  </cellStyles>
  <dxfs count="393">
    <dxf>
      <fill>
        <patternFill>
          <bgColor theme="5"/>
        </patternFill>
      </fill>
    </dxf>
    <dxf>
      <font>
        <b/>
        <i val="0"/>
      </font>
      <fill>
        <patternFill>
          <bgColor rgb="FFFF0000"/>
        </patternFill>
      </fill>
    </dxf>
    <dxf>
      <font>
        <b/>
        <i val="0"/>
      </font>
      <fill>
        <patternFill>
          <bgColor theme="5"/>
        </patternFill>
      </fill>
    </dxf>
    <dxf>
      <font>
        <b/>
        <i val="0"/>
      </font>
      <fill>
        <patternFill>
          <bgColor rgb="FFFFFF00"/>
        </patternFill>
      </fill>
    </dxf>
    <dxf>
      <font>
        <b/>
        <i val="0"/>
      </font>
      <fill>
        <patternFill>
          <bgColor rgb="FF92D050"/>
        </patternFill>
      </fill>
    </dxf>
    <dxf>
      <font>
        <b/>
        <i val="0"/>
      </font>
      <fill>
        <patternFill>
          <bgColor rgb="FFFF0000"/>
        </patternFill>
      </fill>
    </dxf>
    <dxf>
      <font>
        <b/>
        <i val="0"/>
      </font>
      <fill>
        <patternFill>
          <bgColor theme="5"/>
        </patternFill>
      </fill>
    </dxf>
    <dxf>
      <font>
        <b/>
        <i val="0"/>
      </font>
      <fill>
        <patternFill>
          <bgColor rgb="FFFFFF00"/>
        </patternFill>
      </fill>
    </dxf>
    <dxf>
      <font>
        <b/>
        <i val="0"/>
      </font>
      <fill>
        <patternFill>
          <bgColor rgb="FF92D050"/>
        </patternFill>
      </fill>
    </dxf>
    <dxf>
      <font>
        <b/>
        <i val="0"/>
      </font>
      <fill>
        <patternFill>
          <bgColor rgb="FFFF0000"/>
        </patternFill>
      </fill>
    </dxf>
    <dxf>
      <font>
        <b/>
        <i val="0"/>
      </font>
      <fill>
        <patternFill>
          <bgColor theme="5"/>
        </patternFill>
      </fill>
    </dxf>
    <dxf>
      <font>
        <b/>
        <i val="0"/>
      </font>
      <fill>
        <patternFill>
          <bgColor rgb="FFFFFF00"/>
        </patternFill>
      </fill>
    </dxf>
    <dxf>
      <font>
        <b/>
        <i val="0"/>
      </font>
      <fill>
        <patternFill>
          <bgColor rgb="FF92D050"/>
        </patternFill>
      </fill>
    </dxf>
    <dxf>
      <font>
        <b/>
        <i val="0"/>
      </font>
      <fill>
        <patternFill>
          <bgColor rgb="FFFF0000"/>
        </patternFill>
      </fill>
    </dxf>
    <dxf>
      <font>
        <b/>
        <i val="0"/>
      </font>
      <fill>
        <patternFill>
          <bgColor theme="5"/>
        </patternFill>
      </fill>
    </dxf>
    <dxf>
      <font>
        <b/>
        <i val="0"/>
      </font>
      <fill>
        <patternFill>
          <bgColor rgb="FFFFFF00"/>
        </patternFill>
      </fill>
    </dxf>
    <dxf>
      <font>
        <b/>
        <i val="0"/>
      </font>
      <fill>
        <patternFill>
          <bgColor rgb="FF92D050"/>
        </patternFill>
      </fill>
    </dxf>
    <dxf>
      <font>
        <b/>
        <i val="0"/>
      </font>
      <fill>
        <patternFill>
          <bgColor rgb="FFFF0000"/>
        </patternFill>
      </fill>
    </dxf>
    <dxf>
      <font>
        <b/>
        <i val="0"/>
      </font>
      <fill>
        <patternFill>
          <bgColor theme="5"/>
        </patternFill>
      </fill>
    </dxf>
    <dxf>
      <font>
        <b/>
        <i val="0"/>
      </font>
      <fill>
        <patternFill>
          <bgColor rgb="FFFFFF00"/>
        </patternFill>
      </fill>
    </dxf>
    <dxf>
      <font>
        <b/>
        <i val="0"/>
      </font>
      <fill>
        <patternFill>
          <bgColor rgb="FF92D050"/>
        </patternFill>
      </fill>
    </dxf>
    <dxf>
      <font>
        <b/>
        <i val="0"/>
      </font>
      <fill>
        <patternFill>
          <bgColor rgb="FFFF0000"/>
        </patternFill>
      </fill>
    </dxf>
    <dxf>
      <font>
        <b/>
        <i val="0"/>
      </font>
      <fill>
        <patternFill>
          <bgColor theme="5"/>
        </patternFill>
      </fill>
    </dxf>
    <dxf>
      <font>
        <b/>
        <i val="0"/>
      </font>
      <fill>
        <patternFill>
          <bgColor rgb="FFFFFF00"/>
        </patternFill>
      </fill>
    </dxf>
    <dxf>
      <font>
        <b/>
        <i val="0"/>
      </font>
      <fill>
        <patternFill>
          <bgColor rgb="FF92D050"/>
        </patternFill>
      </fill>
    </dxf>
    <dxf>
      <font>
        <b/>
        <i val="0"/>
      </font>
      <fill>
        <patternFill>
          <bgColor rgb="FFFF0000"/>
        </patternFill>
      </fill>
    </dxf>
    <dxf>
      <font>
        <b/>
        <i val="0"/>
      </font>
      <fill>
        <patternFill>
          <bgColor theme="5"/>
        </patternFill>
      </fill>
    </dxf>
    <dxf>
      <font>
        <b/>
        <i val="0"/>
      </font>
      <fill>
        <patternFill>
          <bgColor rgb="FFFFFF00"/>
        </patternFill>
      </fill>
    </dxf>
    <dxf>
      <font>
        <b/>
        <i val="0"/>
      </font>
      <fill>
        <patternFill>
          <bgColor rgb="FF92D050"/>
        </patternFill>
      </fill>
    </dxf>
    <dxf>
      <font>
        <b/>
        <i val="0"/>
      </font>
      <fill>
        <patternFill>
          <bgColor rgb="FFFF0000"/>
        </patternFill>
      </fill>
    </dxf>
    <dxf>
      <font>
        <b/>
        <i val="0"/>
      </font>
      <fill>
        <patternFill>
          <bgColor theme="5"/>
        </patternFill>
      </fill>
    </dxf>
    <dxf>
      <font>
        <b/>
        <i val="0"/>
      </font>
      <fill>
        <patternFill>
          <bgColor rgb="FFFFFF00"/>
        </patternFill>
      </fill>
    </dxf>
    <dxf>
      <font>
        <b/>
        <i val="0"/>
      </font>
      <fill>
        <patternFill>
          <bgColor rgb="FF92D050"/>
        </patternFill>
      </fill>
    </dxf>
    <dxf>
      <font>
        <b/>
        <i val="0"/>
      </font>
      <fill>
        <patternFill>
          <bgColor rgb="FFFF0000"/>
        </patternFill>
      </fill>
    </dxf>
    <dxf>
      <font>
        <b/>
        <i val="0"/>
      </font>
      <fill>
        <patternFill>
          <bgColor theme="5"/>
        </patternFill>
      </fill>
    </dxf>
    <dxf>
      <font>
        <b/>
        <i val="0"/>
      </font>
      <fill>
        <patternFill>
          <bgColor rgb="FFFFFF00"/>
        </patternFill>
      </fill>
    </dxf>
    <dxf>
      <font>
        <b/>
        <i val="0"/>
      </font>
      <fill>
        <patternFill>
          <bgColor rgb="FF92D050"/>
        </patternFill>
      </fill>
    </dxf>
    <dxf>
      <font>
        <b/>
        <i val="0"/>
      </font>
      <fill>
        <patternFill>
          <bgColor rgb="FFFF0000"/>
        </patternFill>
      </fill>
    </dxf>
    <dxf>
      <font>
        <b/>
        <i val="0"/>
      </font>
      <fill>
        <patternFill>
          <bgColor theme="5"/>
        </patternFill>
      </fill>
    </dxf>
    <dxf>
      <font>
        <b/>
        <i val="0"/>
      </font>
      <fill>
        <patternFill>
          <bgColor rgb="FFFFFF00"/>
        </patternFill>
      </fill>
    </dxf>
    <dxf>
      <font>
        <b/>
        <i val="0"/>
      </font>
      <fill>
        <patternFill>
          <bgColor rgb="FF92D050"/>
        </patternFill>
      </fill>
    </dxf>
    <dxf>
      <font>
        <b/>
        <i val="0"/>
      </font>
      <fill>
        <patternFill>
          <bgColor rgb="FFFF0000"/>
        </patternFill>
      </fill>
    </dxf>
    <dxf>
      <font>
        <b/>
        <i val="0"/>
      </font>
      <fill>
        <patternFill>
          <bgColor theme="5"/>
        </patternFill>
      </fill>
    </dxf>
    <dxf>
      <font>
        <b/>
        <i val="0"/>
      </font>
      <fill>
        <patternFill>
          <bgColor rgb="FFFFFF00"/>
        </patternFill>
      </fill>
    </dxf>
    <dxf>
      <font>
        <b/>
        <i val="0"/>
      </font>
      <fill>
        <patternFill>
          <bgColor rgb="FF92D050"/>
        </patternFill>
      </fill>
    </dxf>
    <dxf>
      <font>
        <b/>
        <i val="0"/>
      </font>
      <fill>
        <patternFill>
          <bgColor rgb="FFFF0000"/>
        </patternFill>
      </fill>
    </dxf>
    <dxf>
      <font>
        <b/>
        <i val="0"/>
      </font>
      <fill>
        <patternFill>
          <bgColor theme="5"/>
        </patternFill>
      </fill>
    </dxf>
    <dxf>
      <font>
        <b/>
        <i val="0"/>
      </font>
      <fill>
        <patternFill>
          <bgColor rgb="FFFFFF00"/>
        </patternFill>
      </fill>
    </dxf>
    <dxf>
      <font>
        <b/>
        <i val="0"/>
      </font>
      <fill>
        <patternFill>
          <bgColor rgb="FF92D050"/>
        </patternFill>
      </fill>
    </dxf>
    <dxf>
      <font>
        <b/>
        <i val="0"/>
      </font>
      <fill>
        <patternFill>
          <bgColor rgb="FFFF0000"/>
        </patternFill>
      </fill>
    </dxf>
    <dxf>
      <font>
        <b/>
        <i val="0"/>
      </font>
      <fill>
        <patternFill>
          <bgColor theme="5"/>
        </patternFill>
      </fill>
    </dxf>
    <dxf>
      <font>
        <b/>
        <i val="0"/>
      </font>
      <fill>
        <patternFill>
          <bgColor rgb="FFFFFF00"/>
        </patternFill>
      </fill>
    </dxf>
    <dxf>
      <font>
        <b/>
        <i val="0"/>
      </font>
      <fill>
        <patternFill>
          <bgColor rgb="FF92D050"/>
        </patternFill>
      </fill>
    </dxf>
    <dxf>
      <font>
        <b/>
        <i val="0"/>
      </font>
      <fill>
        <patternFill>
          <bgColor rgb="FFFF0000"/>
        </patternFill>
      </fill>
    </dxf>
    <dxf>
      <font>
        <b/>
        <i val="0"/>
      </font>
      <fill>
        <patternFill>
          <bgColor theme="5"/>
        </patternFill>
      </fill>
    </dxf>
    <dxf>
      <font>
        <b/>
        <i val="0"/>
      </font>
      <fill>
        <patternFill>
          <bgColor rgb="FFFFFF00"/>
        </patternFill>
      </fill>
    </dxf>
    <dxf>
      <font>
        <b/>
        <i val="0"/>
      </font>
      <fill>
        <patternFill>
          <bgColor rgb="FF92D050"/>
        </patternFill>
      </fill>
    </dxf>
    <dxf>
      <font>
        <b/>
        <i val="0"/>
      </font>
      <fill>
        <patternFill>
          <bgColor rgb="FFFF0000"/>
        </patternFill>
      </fill>
    </dxf>
    <dxf>
      <font>
        <b/>
        <i val="0"/>
      </font>
      <fill>
        <patternFill>
          <bgColor theme="5"/>
        </patternFill>
      </fill>
    </dxf>
    <dxf>
      <font>
        <b/>
        <i val="0"/>
      </font>
      <fill>
        <patternFill>
          <bgColor rgb="FFFFFF00"/>
        </patternFill>
      </fill>
    </dxf>
    <dxf>
      <font>
        <b/>
        <i val="0"/>
      </font>
      <fill>
        <patternFill>
          <bgColor rgb="FF92D050"/>
        </patternFill>
      </fill>
    </dxf>
    <dxf>
      <font>
        <b/>
        <i val="0"/>
      </font>
      <fill>
        <patternFill>
          <bgColor rgb="FFFF0000"/>
        </patternFill>
      </fill>
    </dxf>
    <dxf>
      <font>
        <b/>
        <i val="0"/>
      </font>
      <fill>
        <patternFill>
          <bgColor theme="5"/>
        </patternFill>
      </fill>
    </dxf>
    <dxf>
      <font>
        <b/>
        <i val="0"/>
      </font>
      <fill>
        <patternFill>
          <bgColor rgb="FFFFFF00"/>
        </patternFill>
      </fill>
    </dxf>
    <dxf>
      <font>
        <b/>
        <i val="0"/>
      </font>
      <fill>
        <patternFill>
          <bgColor rgb="FF92D050"/>
        </patternFill>
      </fill>
    </dxf>
    <dxf>
      <font>
        <b/>
        <i val="0"/>
      </font>
      <fill>
        <patternFill>
          <bgColor rgb="FFFF0000"/>
        </patternFill>
      </fill>
    </dxf>
    <dxf>
      <font>
        <b/>
        <i val="0"/>
      </font>
      <fill>
        <patternFill>
          <bgColor theme="5"/>
        </patternFill>
      </fill>
    </dxf>
    <dxf>
      <font>
        <b/>
        <i val="0"/>
      </font>
      <fill>
        <patternFill>
          <bgColor rgb="FFFFFF00"/>
        </patternFill>
      </fill>
    </dxf>
    <dxf>
      <font>
        <b/>
        <i val="0"/>
      </font>
      <fill>
        <patternFill>
          <bgColor rgb="FF92D050"/>
        </patternFill>
      </fill>
    </dxf>
    <dxf>
      <font>
        <b/>
        <i val="0"/>
      </font>
      <fill>
        <patternFill>
          <bgColor rgb="FFFF0000"/>
        </patternFill>
      </fill>
    </dxf>
    <dxf>
      <font>
        <b/>
        <i val="0"/>
      </font>
      <fill>
        <patternFill>
          <bgColor theme="5"/>
        </patternFill>
      </fill>
    </dxf>
    <dxf>
      <font>
        <b/>
        <i val="0"/>
      </font>
      <fill>
        <patternFill>
          <bgColor rgb="FFFFFF00"/>
        </patternFill>
      </fill>
    </dxf>
    <dxf>
      <font>
        <b/>
        <i val="0"/>
      </font>
      <fill>
        <patternFill>
          <bgColor rgb="FF92D050"/>
        </patternFill>
      </fill>
    </dxf>
    <dxf>
      <font>
        <b/>
        <i val="0"/>
      </font>
      <fill>
        <patternFill>
          <bgColor rgb="FFFF0000"/>
        </patternFill>
      </fill>
    </dxf>
    <dxf>
      <font>
        <b/>
        <i val="0"/>
      </font>
      <fill>
        <patternFill>
          <bgColor theme="5"/>
        </patternFill>
      </fill>
    </dxf>
    <dxf>
      <font>
        <b/>
        <i val="0"/>
      </font>
      <fill>
        <patternFill>
          <bgColor rgb="FFFFFF0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val="0"/>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92D050"/>
        </patternFill>
      </fill>
    </dxf>
    <dxf>
      <font>
        <b/>
        <i val="0"/>
      </font>
      <fill>
        <patternFill>
          <bgColor theme="5"/>
        </patternFill>
      </fill>
    </dxf>
    <dxf>
      <font>
        <b/>
        <i val="0"/>
      </font>
      <fill>
        <patternFill>
          <bgColor rgb="FFFFFF00"/>
        </patternFill>
      </fill>
    </dxf>
    <dxf>
      <font>
        <b/>
        <i val="0"/>
      </font>
      <fill>
        <patternFill>
          <bgColor rgb="FF92D050"/>
        </patternFill>
      </fill>
    </dxf>
    <dxf>
      <fill>
        <patternFill>
          <bgColor rgb="FF92D050"/>
        </patternFill>
      </fill>
    </dxf>
    <dxf>
      <fill>
        <patternFill>
          <bgColor rgb="FFFFFF00"/>
        </patternFill>
      </fill>
    </dxf>
    <dxf>
      <fill>
        <patternFill>
          <bgColor theme="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rgb="FF00B050"/>
      </font>
    </dxf>
    <dxf>
      <fill>
        <patternFill>
          <bgColor rgb="FFFFFFCC"/>
        </patternFill>
      </fill>
    </dxf>
    <dxf>
      <font>
        <b/>
        <i val="0"/>
        <color rgb="FF00B050"/>
      </font>
    </dxf>
    <dxf>
      <fill>
        <patternFill>
          <bgColor rgb="FFFFFFC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ont>
        <b/>
        <i val="0"/>
        <color rgb="FF00B050"/>
      </font>
      <fill>
        <patternFill patternType="none">
          <bgColor auto="1"/>
        </patternFill>
      </fill>
    </dxf>
    <dxf>
      <font>
        <b/>
        <i val="0"/>
        <color rgb="FF00B050"/>
      </font>
    </dxf>
    <dxf>
      <font>
        <color rgb="FF00B050"/>
      </font>
      <fill>
        <patternFill patternType="none">
          <bgColor auto="1"/>
        </patternFill>
      </fill>
    </dxf>
    <dxf>
      <font>
        <color theme="5"/>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rgb="FFFFFF00"/>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theme="5"/>
      </font>
      <fill>
        <patternFill patternType="none">
          <bgColor auto="1"/>
        </patternFill>
      </fill>
    </dxf>
    <dxf>
      <font>
        <color rgb="FFFF0000"/>
      </font>
      <fill>
        <patternFill patternType="none">
          <bgColor auto="1"/>
        </patternFill>
      </fill>
    </dxf>
    <dxf>
      <fill>
        <patternFill>
          <bgColor rgb="FFFFFFCC"/>
        </patternFill>
      </fill>
    </dxf>
    <dxf>
      <font>
        <b/>
        <i val="0"/>
        <color rgb="FF00B050"/>
      </font>
      <fill>
        <patternFill patternType="none">
          <bgColor auto="1"/>
        </patternFill>
      </fill>
    </dxf>
    <dxf>
      <font>
        <b/>
        <i val="0"/>
        <color rgb="FF00B050"/>
      </font>
    </dxf>
    <dxf>
      <fill>
        <patternFill>
          <bgColor rgb="FFFFFFCC"/>
        </patternFill>
      </fill>
    </dxf>
    <dxf>
      <font>
        <b/>
        <i val="0"/>
        <color rgb="FF00B050"/>
      </font>
      <fill>
        <patternFill patternType="none">
          <bgColor auto="1"/>
        </patternFill>
      </fill>
    </dxf>
    <dxf>
      <font>
        <b/>
        <i val="0"/>
        <color rgb="FF00B050"/>
      </font>
    </dxf>
    <dxf>
      <fill>
        <patternFill>
          <bgColor rgb="FFFFFFCC"/>
        </patternFill>
      </fill>
    </dxf>
    <dxf>
      <font>
        <b/>
        <i val="0"/>
        <color rgb="FF00B050"/>
      </font>
      <fill>
        <patternFill patternType="none">
          <bgColor auto="1"/>
        </patternFill>
      </fill>
    </dxf>
    <dxf>
      <font>
        <b/>
        <i val="0"/>
        <color rgb="FF00B050"/>
      </font>
    </dxf>
    <dxf>
      <font>
        <color rgb="FF00B050"/>
      </font>
      <fill>
        <patternFill patternType="none">
          <bgColor auto="1"/>
        </patternFill>
      </fill>
    </dxf>
    <dxf>
      <font>
        <color rgb="FFFFFF00"/>
      </font>
      <fill>
        <patternFill patternType="none">
          <bgColor auto="1"/>
        </patternFill>
      </fill>
    </dxf>
    <dxf>
      <font>
        <color rgb="FFFF0000"/>
      </font>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rgb="FF00B050"/>
      </font>
      <fill>
        <patternFill patternType="none">
          <bgColor auto="1"/>
        </patternFill>
      </fill>
    </dxf>
    <dxf>
      <font>
        <color theme="5"/>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rgb="FFFFFF00"/>
      </font>
      <fill>
        <patternFill patternType="none">
          <bgColor auto="1"/>
        </patternFill>
      </fill>
    </dxf>
    <dxf>
      <font>
        <color rgb="FFFF0000"/>
      </font>
      <fill>
        <patternFill patternType="none">
          <bgColor auto="1"/>
        </patternFill>
      </fill>
    </dxf>
    <dxf>
      <fill>
        <patternFill>
          <bgColor rgb="FFFFFFCC"/>
        </patternFill>
      </fill>
    </dxf>
    <dxf>
      <font>
        <b/>
        <i val="0"/>
        <color rgb="FF00B050"/>
      </font>
    </dxf>
    <dxf>
      <font>
        <b/>
        <i val="0"/>
        <color rgb="FF00B050"/>
      </font>
    </dxf>
    <dxf>
      <fill>
        <patternFill>
          <bgColor rgb="FFFFFFCC"/>
        </patternFill>
      </fill>
    </dxf>
    <dxf>
      <font>
        <b/>
        <i val="0"/>
        <color rgb="FF00B050"/>
      </font>
      <fill>
        <patternFill patternType="none">
          <bgColor auto="1"/>
        </patternFill>
      </fill>
    </dxf>
    <dxf>
      <font>
        <b/>
        <i val="0"/>
        <color rgb="FF00B050"/>
      </font>
    </dxf>
    <dxf>
      <fill>
        <patternFill>
          <bgColor rgb="FFFFFFCC"/>
        </patternFill>
      </fill>
    </dxf>
    <dxf>
      <font>
        <b/>
        <i val="0"/>
        <color rgb="FF00B050"/>
      </font>
      <fill>
        <patternFill patternType="none">
          <bgColor auto="1"/>
        </patternFill>
      </fill>
    </dxf>
    <dxf>
      <font>
        <b/>
        <i val="0"/>
        <color rgb="FF00B050"/>
      </font>
    </dxf>
    <dxf>
      <fill>
        <patternFill>
          <bgColor rgb="FFFFFFCC"/>
        </patternFill>
      </fill>
    </dxf>
    <dxf>
      <font>
        <b/>
        <i val="0"/>
        <color rgb="FF00B050"/>
      </font>
    </dxf>
    <dxf>
      <font>
        <b/>
        <i val="0"/>
        <color rgb="FF00B050"/>
      </font>
    </dxf>
    <dxf>
      <fill>
        <patternFill>
          <bgColor rgb="FFFFFFCC"/>
        </patternFill>
      </fill>
    </dxf>
    <dxf>
      <font>
        <b/>
        <i val="0"/>
        <color rgb="FF00B050"/>
      </font>
    </dxf>
    <dxf>
      <font>
        <b/>
        <i val="0"/>
        <color rgb="FF00B050"/>
      </font>
    </dxf>
    <dxf>
      <fill>
        <patternFill>
          <bgColor rgb="FFFFFFCC"/>
        </patternFill>
      </fill>
    </dxf>
    <dxf>
      <font>
        <b/>
        <i val="0"/>
        <color rgb="FF00B050"/>
      </font>
    </dxf>
    <dxf>
      <font>
        <b/>
        <i val="0"/>
        <color rgb="FF00B050"/>
      </font>
    </dxf>
    <dxf>
      <fill>
        <patternFill>
          <bgColor rgb="FFFFFFCC"/>
        </patternFill>
      </fill>
    </dxf>
    <dxf>
      <font>
        <b/>
        <i val="0"/>
        <color rgb="FF00B050"/>
      </font>
    </dxf>
    <dxf>
      <font>
        <b/>
        <i val="0"/>
        <color rgb="FF00B050"/>
      </font>
    </dxf>
    <dxf>
      <fill>
        <patternFill>
          <bgColor rgb="FFFFFFCC"/>
        </patternFill>
      </fill>
    </dxf>
    <dxf>
      <font>
        <b/>
        <i val="0"/>
        <color rgb="FF00B050"/>
      </font>
    </dxf>
    <dxf>
      <font>
        <b/>
        <i val="0"/>
        <color rgb="FF00B050"/>
      </font>
    </dxf>
    <dxf>
      <font>
        <b/>
        <i val="0"/>
        <color rgb="FF00B050"/>
      </font>
      <fill>
        <patternFill patternType="none">
          <bgColor auto="1"/>
        </patternFill>
      </fill>
    </dxf>
    <dxf>
      <fill>
        <patternFill>
          <bgColor rgb="FFFFFFCC"/>
        </patternFill>
      </fill>
    </dxf>
    <dxf>
      <font>
        <b/>
        <i val="0"/>
        <color rgb="FF00B050"/>
      </font>
    </dxf>
    <dxf>
      <font>
        <b/>
        <i val="0"/>
        <color rgb="FF00B050"/>
      </font>
    </dxf>
    <dxf>
      <fill>
        <patternFill>
          <bgColor rgb="FFFFFFCC"/>
        </patternFill>
      </fill>
    </dxf>
    <dxf>
      <font>
        <b/>
        <i val="0"/>
        <color rgb="FF00B050"/>
      </font>
      <fill>
        <patternFill patternType="none">
          <bgColor auto="1"/>
        </patternFill>
      </fill>
    </dxf>
    <dxf>
      <font>
        <b/>
        <i val="0"/>
        <color rgb="FF00B050"/>
      </font>
    </dxf>
    <dxf>
      <fill>
        <patternFill>
          <bgColor rgb="FFFFFFCC"/>
        </patternFill>
      </fill>
    </dxf>
    <dxf>
      <font>
        <b/>
        <i val="0"/>
        <color rgb="FF00B050"/>
      </font>
      <fill>
        <patternFill patternType="none">
          <bgColor auto="1"/>
        </patternFill>
      </fill>
    </dxf>
    <dxf>
      <font>
        <b/>
        <i val="0"/>
        <color rgb="FF00B050"/>
      </font>
    </dxf>
    <dxf>
      <fill>
        <patternFill>
          <bgColor rgb="FFFFFFCC"/>
        </patternFill>
      </fill>
    </dxf>
    <dxf>
      <font>
        <b/>
        <i val="0"/>
        <color rgb="FF00B050"/>
      </font>
      <fill>
        <patternFill patternType="none">
          <bgColor auto="1"/>
        </patternFill>
      </fill>
    </dxf>
    <dxf>
      <font>
        <b/>
        <i val="0"/>
        <color rgb="FF00B050"/>
      </font>
    </dxf>
    <dxf>
      <fill>
        <patternFill>
          <bgColor rgb="FFFFFFCC"/>
        </patternFill>
      </fill>
    </dxf>
    <dxf>
      <font>
        <b/>
        <i val="0"/>
        <color rgb="FF00B050"/>
      </font>
      <fill>
        <patternFill patternType="none">
          <bgColor auto="1"/>
        </patternFill>
      </fill>
    </dxf>
    <dxf>
      <font>
        <b/>
        <i val="0"/>
        <color rgb="FF00B050"/>
      </font>
    </dxf>
    <dxf>
      <fill>
        <patternFill>
          <bgColor rgb="FFFFFFCC"/>
        </patternFill>
      </fill>
    </dxf>
    <dxf>
      <font>
        <b/>
        <i val="0"/>
        <color rgb="FF00B050"/>
      </font>
      <fill>
        <patternFill patternType="none">
          <bgColor auto="1"/>
        </patternFill>
      </fill>
    </dxf>
    <dxf>
      <font>
        <b/>
        <i val="0"/>
        <color rgb="FF00B050"/>
      </font>
    </dxf>
    <dxf>
      <fill>
        <patternFill>
          <bgColor rgb="FFFFFFCC"/>
        </patternFill>
      </fill>
    </dxf>
    <dxf>
      <font>
        <b/>
        <i val="0"/>
        <color rgb="FF00B050"/>
      </font>
      <fill>
        <patternFill patternType="none">
          <bgColor auto="1"/>
        </patternFill>
      </fill>
    </dxf>
    <dxf>
      <font>
        <b/>
        <i val="0"/>
        <color rgb="FF00B050"/>
      </font>
    </dxf>
    <dxf>
      <fill>
        <patternFill>
          <bgColor rgb="FFFFFFCC"/>
        </patternFill>
      </fill>
    </dxf>
    <dxf>
      <font>
        <b/>
        <i val="0"/>
        <color rgb="FF00B050"/>
      </font>
      <fill>
        <patternFill patternType="none">
          <bgColor auto="1"/>
        </patternFill>
      </fill>
    </dxf>
    <dxf>
      <font>
        <b/>
        <i val="0"/>
        <color rgb="FF00B050"/>
      </font>
    </dxf>
    <dxf>
      <fill>
        <patternFill>
          <bgColor rgb="FFFFFFCC"/>
        </patternFill>
      </fill>
    </dxf>
    <dxf>
      <font>
        <b/>
        <i val="0"/>
        <color rgb="FF00B050"/>
      </font>
      <fill>
        <patternFill patternType="none">
          <bgColor auto="1"/>
        </patternFill>
      </fill>
    </dxf>
    <dxf>
      <font>
        <b/>
        <i val="0"/>
        <color rgb="FF00B050"/>
      </font>
    </dxf>
    <dxf>
      <fill>
        <patternFill>
          <bgColor rgb="FFFFFFCC"/>
        </patternFill>
      </fill>
    </dxf>
    <dxf>
      <font>
        <b/>
        <i val="0"/>
        <color rgb="FF00B050"/>
      </font>
      <fill>
        <patternFill patternType="none">
          <bgColor auto="1"/>
        </patternFill>
      </fill>
    </dxf>
    <dxf>
      <font>
        <b/>
        <i val="0"/>
        <color rgb="FF00B050"/>
      </font>
    </dxf>
    <dxf>
      <fill>
        <patternFill>
          <bgColor rgb="FFFFFFCC"/>
        </patternFill>
      </fill>
    </dxf>
    <dxf>
      <font>
        <b/>
        <i val="0"/>
        <color rgb="FF00B050"/>
      </font>
      <fill>
        <patternFill patternType="none">
          <bgColor auto="1"/>
        </patternFill>
      </fill>
    </dxf>
    <dxf>
      <font>
        <b/>
        <i val="0"/>
        <color rgb="FF00B050"/>
      </font>
    </dxf>
    <dxf>
      <fill>
        <patternFill>
          <bgColor rgb="FFFFFFCC"/>
        </patternFill>
      </fill>
    </dxf>
    <dxf>
      <font>
        <b/>
        <i val="0"/>
        <color rgb="FF00B050"/>
      </font>
      <fill>
        <patternFill patternType="none">
          <bgColor auto="1"/>
        </patternFill>
      </fill>
    </dxf>
    <dxf>
      <font>
        <b/>
        <i val="0"/>
        <color rgb="FF00B050"/>
      </font>
    </dxf>
    <dxf>
      <fill>
        <patternFill>
          <bgColor rgb="FFFFFFCC"/>
        </patternFill>
      </fill>
    </dxf>
    <dxf>
      <font>
        <b/>
        <i val="0"/>
        <color rgb="FF00B050"/>
      </font>
      <fill>
        <patternFill patternType="none">
          <bgColor auto="1"/>
        </patternFill>
      </fill>
    </dxf>
    <dxf>
      <font>
        <b/>
        <i val="0"/>
        <color rgb="FF00B050"/>
      </font>
    </dxf>
    <dxf>
      <fill>
        <patternFill>
          <bgColor rgb="FFFFFFCC"/>
        </patternFill>
      </fill>
    </dxf>
    <dxf>
      <font>
        <b/>
        <i val="0"/>
        <color rgb="FF00B050"/>
      </font>
      <fill>
        <patternFill patternType="none">
          <bgColor auto="1"/>
        </patternFill>
      </fill>
    </dxf>
    <dxf>
      <font>
        <b/>
        <i val="0"/>
        <color rgb="FF00B050"/>
      </font>
    </dxf>
    <dxf>
      <fill>
        <patternFill>
          <bgColor rgb="FFFFFFCC"/>
        </patternFill>
      </fill>
    </dxf>
    <dxf>
      <font>
        <b/>
        <i val="0"/>
        <color rgb="FF00B050"/>
      </font>
      <fill>
        <patternFill patternType="none">
          <bgColor auto="1"/>
        </patternFill>
      </fill>
    </dxf>
    <dxf>
      <font>
        <b/>
        <i val="0"/>
        <color rgb="FF00B050"/>
      </font>
    </dxf>
    <dxf>
      <fill>
        <patternFill>
          <bgColor rgb="FFFFFFCC"/>
        </patternFill>
      </fill>
    </dxf>
    <dxf>
      <font>
        <b/>
        <i val="0"/>
        <color rgb="FF00B050"/>
      </font>
      <fill>
        <patternFill patternType="none">
          <bgColor auto="1"/>
        </patternFill>
      </fill>
    </dxf>
    <dxf>
      <font>
        <b/>
        <i val="0"/>
        <color rgb="FF00B050"/>
      </font>
    </dxf>
    <dxf>
      <fill>
        <patternFill>
          <bgColor rgb="FFFFFFCC"/>
        </patternFill>
      </fill>
    </dxf>
    <dxf>
      <font>
        <b/>
        <i val="0"/>
        <color rgb="FF00B050"/>
      </font>
      <fill>
        <patternFill patternType="none">
          <bgColor auto="1"/>
        </patternFill>
      </fill>
    </dxf>
    <dxf>
      <font>
        <b/>
        <i val="0"/>
        <color rgb="FF00B050"/>
      </font>
    </dxf>
    <dxf>
      <fill>
        <patternFill>
          <bgColor rgb="FFFFFFCC"/>
        </patternFill>
      </fill>
    </dxf>
    <dxf>
      <font>
        <b/>
        <i val="0"/>
        <color rgb="FF00B050"/>
      </font>
      <fill>
        <patternFill patternType="none">
          <bgColor auto="1"/>
        </patternFill>
      </fill>
    </dxf>
    <dxf>
      <font>
        <b/>
        <i val="0"/>
        <color rgb="FF00B050"/>
      </font>
    </dxf>
    <dxf>
      <fill>
        <patternFill>
          <bgColor rgb="FFFFFFCC"/>
        </patternFill>
      </fill>
    </dxf>
    <dxf>
      <font>
        <b/>
        <i val="0"/>
        <color rgb="FF00B050"/>
      </font>
      <fill>
        <patternFill patternType="none">
          <bgColor auto="1"/>
        </patternFill>
      </fill>
    </dxf>
    <dxf>
      <font>
        <b/>
        <i val="0"/>
        <color rgb="FF00B050"/>
      </font>
    </dxf>
    <dxf>
      <fill>
        <patternFill>
          <bgColor rgb="FFFFFFCC"/>
        </patternFill>
      </fill>
    </dxf>
    <dxf>
      <font>
        <b/>
        <i val="0"/>
        <color rgb="FF00B050"/>
      </font>
      <fill>
        <patternFill patternType="none">
          <bgColor auto="1"/>
        </patternFill>
      </fill>
    </dxf>
    <dxf>
      <font>
        <b/>
        <i val="0"/>
        <color rgb="FF00B050"/>
      </font>
    </dxf>
    <dxf>
      <font>
        <color rgb="FF00B050"/>
      </font>
      <fill>
        <patternFill patternType="none">
          <bgColor auto="1"/>
        </patternFill>
      </fill>
    </dxf>
    <dxf>
      <font>
        <color theme="5"/>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rgb="FFFFFF00"/>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theme="5"/>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rgb="FFFFFF00"/>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theme="5"/>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rgb="FFFFFF00"/>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theme="5"/>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rgb="FFFFFF00"/>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theme="5"/>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rgb="FFFFFF00"/>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theme="5"/>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rgb="FFFFFF00"/>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theme="5"/>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rgb="FFFFFF00"/>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theme="5"/>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theme="5"/>
      </font>
      <fill>
        <patternFill patternType="none">
          <bgColor auto="1"/>
        </patternFill>
      </fill>
    </dxf>
    <dxf>
      <font>
        <color rgb="FFFF0000"/>
      </font>
      <fill>
        <patternFill patternType="none">
          <bgColor auto="1"/>
        </patternFill>
      </fill>
    </dxf>
    <dxf>
      <fill>
        <patternFill>
          <bgColor theme="0"/>
        </patternFill>
      </fill>
    </dxf>
    <dxf>
      <fill>
        <patternFill>
          <bgColor theme="0"/>
        </patternFill>
      </fill>
    </dxf>
    <dxf>
      <font>
        <color rgb="FF00B050"/>
      </font>
      <fill>
        <patternFill patternType="none">
          <bgColor auto="1"/>
        </patternFill>
      </fill>
    </dxf>
    <dxf>
      <font>
        <color rgb="FFFFFF00"/>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rgb="FFFFFF00"/>
      </font>
      <fill>
        <patternFill patternType="none">
          <bgColor auto="1"/>
        </patternFill>
      </fill>
    </dxf>
    <dxf>
      <font>
        <color rgb="FFFF0000"/>
      </font>
      <fill>
        <patternFill patternType="none">
          <bgColor auto="1"/>
        </patternFill>
      </fill>
    </dxf>
    <dxf>
      <fill>
        <patternFill>
          <bgColor theme="0"/>
        </patternFill>
      </fill>
    </dxf>
    <dxf>
      <fill>
        <patternFill>
          <bgColor theme="0"/>
        </patternFill>
      </fill>
    </dxf>
    <dxf>
      <font>
        <color rgb="FF00B050"/>
      </font>
      <fill>
        <patternFill patternType="none">
          <bgColor auto="1"/>
        </patternFill>
      </fill>
    </dxf>
    <dxf>
      <font>
        <color theme="5"/>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theme="5"/>
      </font>
      <fill>
        <patternFill patternType="none">
          <bgColor auto="1"/>
        </patternFill>
      </fill>
    </dxf>
    <dxf>
      <font>
        <color rgb="FFFF0000"/>
      </font>
      <fill>
        <patternFill patternType="none">
          <bgColor auto="1"/>
        </patternFill>
      </fill>
    </dxf>
    <dxf>
      <fill>
        <patternFill>
          <bgColor theme="0"/>
        </patternFill>
      </fill>
    </dxf>
    <dxf>
      <fill>
        <patternFill>
          <bgColor theme="0"/>
        </patternFill>
      </fill>
    </dxf>
    <dxf>
      <font>
        <color rgb="FF00B050"/>
      </font>
      <fill>
        <patternFill patternType="none">
          <bgColor auto="1"/>
        </patternFill>
      </fill>
    </dxf>
    <dxf>
      <font>
        <color rgb="FFFFFF00"/>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rgb="FFFFFF00"/>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theme="5"/>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theme="5"/>
      </font>
      <fill>
        <patternFill patternType="none">
          <bgColor auto="1"/>
        </patternFill>
      </fill>
    </dxf>
    <dxf>
      <font>
        <color rgb="FFFF0000"/>
      </font>
      <fill>
        <patternFill patternType="none">
          <bgColor auto="1"/>
        </patternFill>
      </fill>
    </dxf>
    <dxf>
      <fill>
        <patternFill>
          <bgColor theme="0"/>
        </patternFill>
      </fill>
    </dxf>
    <dxf>
      <fill>
        <patternFill>
          <bgColor theme="0"/>
        </patternFill>
      </fill>
    </dxf>
    <dxf>
      <font>
        <color rgb="FF00B050"/>
      </font>
      <fill>
        <patternFill patternType="none">
          <bgColor auto="1"/>
        </patternFill>
      </fill>
    </dxf>
    <dxf>
      <font>
        <color rgb="FFFFFF00"/>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rgb="FFFFFF00"/>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theme="5"/>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theme="5"/>
      </font>
      <fill>
        <patternFill patternType="none">
          <bgColor auto="1"/>
        </patternFill>
      </fill>
    </dxf>
    <dxf>
      <font>
        <color rgb="FFFF0000"/>
      </font>
      <fill>
        <patternFill patternType="none">
          <bgColor auto="1"/>
        </patternFill>
      </fill>
    </dxf>
    <dxf>
      <fill>
        <patternFill>
          <bgColor theme="0"/>
        </patternFill>
      </fill>
    </dxf>
    <dxf>
      <fill>
        <patternFill>
          <bgColor theme="0"/>
        </patternFill>
      </fill>
    </dxf>
    <dxf>
      <font>
        <color rgb="FF00B050"/>
      </font>
      <fill>
        <patternFill patternType="none">
          <bgColor auto="1"/>
        </patternFill>
      </fill>
    </dxf>
    <dxf>
      <font>
        <color rgb="FFFFFF00"/>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rgb="FFFFFF00"/>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theme="5"/>
      </font>
      <fill>
        <patternFill patternType="none">
          <bgColor auto="1"/>
        </patternFill>
      </fill>
    </dxf>
    <dxf>
      <font>
        <color rgb="FFFF0000"/>
      </font>
      <fill>
        <patternFill patternType="none">
          <bgColor auto="1"/>
        </patternFill>
      </fill>
    </dxf>
    <dxf>
      <fill>
        <patternFill>
          <bgColor theme="0"/>
        </patternFill>
      </fill>
    </dxf>
    <dxf>
      <fill>
        <patternFill>
          <bgColor theme="0"/>
        </patternFill>
      </fill>
    </dxf>
    <dxf>
      <font>
        <color rgb="FF00B050"/>
      </font>
      <fill>
        <patternFill patternType="none">
          <bgColor auto="1"/>
        </patternFill>
      </fill>
    </dxf>
    <dxf>
      <font>
        <color theme="5"/>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rgb="FFFFFF00"/>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theme="5"/>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theme="5"/>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theme="5"/>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color theme="5"/>
      </font>
      <fill>
        <patternFill patternType="none">
          <bgColor auto="1"/>
        </patternFill>
      </fill>
    </dxf>
    <dxf>
      <font>
        <color rgb="FFFF0000"/>
      </font>
      <fill>
        <patternFill patternType="none">
          <bgColor auto="1"/>
        </patternFill>
      </fill>
    </dxf>
    <dxf>
      <fill>
        <patternFill>
          <bgColor theme="0"/>
        </patternFill>
      </fill>
    </dxf>
    <dxf>
      <fill>
        <patternFill>
          <bgColor theme="0"/>
        </patternFill>
      </fill>
    </dxf>
    <dxf>
      <font>
        <color rgb="FF00B050"/>
      </font>
      <fill>
        <patternFill patternType="none">
          <bgColor auto="1"/>
        </patternFill>
      </fill>
    </dxf>
    <dxf>
      <font>
        <color rgb="FFFFFF00"/>
      </font>
      <fill>
        <patternFill patternType="none">
          <bgColor auto="1"/>
        </patternFill>
      </fill>
    </dxf>
    <dxf>
      <font>
        <color rgb="FFFF0000"/>
      </font>
      <fill>
        <patternFill patternType="none">
          <bgColor auto="1"/>
        </patternFill>
      </fill>
    </dxf>
    <dxf>
      <fill>
        <patternFill>
          <bgColor theme="0"/>
        </patternFill>
      </fill>
    </dxf>
    <dxf>
      <fill>
        <patternFill>
          <bgColor theme="0"/>
        </patternFill>
      </fill>
    </dxf>
    <dxf>
      <font>
        <color rgb="FF00B050"/>
      </font>
      <fill>
        <patternFill patternType="none">
          <bgColor auto="1"/>
        </patternFill>
      </fill>
    </dxf>
    <dxf>
      <font>
        <color theme="5"/>
      </font>
      <fill>
        <patternFill patternType="none">
          <bgColor auto="1"/>
        </patternFill>
      </fill>
    </dxf>
    <dxf>
      <font>
        <color rgb="FFFF0000"/>
      </font>
      <fill>
        <patternFill patternType="none">
          <bgColor auto="1"/>
        </patternFill>
      </fill>
    </dxf>
    <dxf>
      <fill>
        <patternFill>
          <bgColor theme="0"/>
        </patternFill>
      </fill>
    </dxf>
    <dxf>
      <font>
        <b/>
        <i val="0"/>
        <color auto="1"/>
      </font>
      <fill>
        <patternFill>
          <bgColor rgb="FFFFFF00"/>
        </patternFill>
      </fill>
    </dxf>
    <dxf>
      <font>
        <b/>
        <i val="0"/>
        <color theme="0"/>
      </font>
      <fill>
        <patternFill>
          <bgColor rgb="FFFF0000"/>
        </patternFill>
      </fill>
    </dxf>
    <dxf>
      <font>
        <b/>
        <i val="0"/>
        <color theme="0"/>
      </font>
      <fill>
        <patternFill>
          <bgColor rgb="FF00B050"/>
        </patternFill>
      </fill>
    </dxf>
  </dxfs>
  <tableStyles count="0" defaultTableStyle="TableStyleMedium2" defaultPivotStyle="PivotStyleLight16"/>
  <colors>
    <mruColors>
      <color rgb="FFFFFFCC"/>
      <color rgb="FFFFFF00"/>
      <color rgb="FFCCFF33"/>
      <color rgb="FFBBCBD7"/>
      <color rgb="FFBECDD8"/>
      <color rgb="FFE4EBF0"/>
      <color rgb="FFB6C8D4"/>
      <color rgb="FF0ABAB5"/>
      <color rgb="FFFF505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APPLICATION</a:t>
            </a:r>
          </a:p>
        </c:rich>
      </c:tx>
      <c:layout>
        <c:manualLayout>
          <c:xMode val="edge"/>
          <c:yMode val="edge"/>
          <c:x val="0.45646285459453756"/>
          <c:y val="3.2146521590904427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Application!$B$4</c:f>
              <c:strCache>
                <c:ptCount val="1"/>
                <c:pt idx="0">
                  <c:v>Residual Risk Score (Max)</c:v>
                </c:pt>
              </c:strCache>
            </c:strRef>
          </c:tx>
          <c:spPr>
            <a:pattFill prst="trellis">
              <a:fgClr>
                <a:srgbClr val="FF0000"/>
              </a:fgClr>
              <a:bgClr>
                <a:schemeClr val="bg1"/>
              </a:bgClr>
            </a:pattFill>
            <a:ln>
              <a:noFill/>
            </a:ln>
            <a:effectLst/>
          </c:spPr>
          <c:invertIfNegative val="0"/>
          <c:cat>
            <c:strRef>
              <c:f>Application!$C$3:$I$3</c:f>
              <c:strCache>
                <c:ptCount val="7"/>
                <c:pt idx="0">
                  <c:v>11. User Account Management</c:v>
                </c:pt>
                <c:pt idx="1">
                  <c:v>12. Privileged Account Management</c:v>
                </c:pt>
                <c:pt idx="2">
                  <c:v>13. Securing User Accounts</c:v>
                </c:pt>
                <c:pt idx="3">
                  <c:v>14. Vulnerability Management</c:v>
                </c:pt>
                <c:pt idx="4">
                  <c:v>17. Logging and Monitoring of UBC Systems</c:v>
                </c:pt>
                <c:pt idx="5">
                  <c:v>19. Internet Facing Systems and Services</c:v>
                </c:pt>
                <c:pt idx="6">
                  <c:v>20. Development and Modification of Software Applications</c:v>
                </c:pt>
              </c:strCache>
            </c:strRef>
          </c:cat>
          <c:val>
            <c:numRef>
              <c:f>Application!$C$4:$I$4</c:f>
              <c:numCache>
                <c:formatCode>General</c:formatCode>
                <c:ptCount val="7"/>
                <c:pt idx="0">
                  <c:v>10</c:v>
                </c:pt>
                <c:pt idx="1">
                  <c:v>20</c:v>
                </c:pt>
                <c:pt idx="2">
                  <c:v>10</c:v>
                </c:pt>
                <c:pt idx="3">
                  <c:v>5</c:v>
                </c:pt>
                <c:pt idx="4">
                  <c:v>10</c:v>
                </c:pt>
                <c:pt idx="5">
                  <c:v>5</c:v>
                </c:pt>
                <c:pt idx="6">
                  <c:v>5</c:v>
                </c:pt>
              </c:numCache>
            </c:numRef>
          </c:val>
          <c:extLst>
            <c:ext xmlns:c16="http://schemas.microsoft.com/office/drawing/2014/chart" uri="{C3380CC4-5D6E-409C-BE32-E72D297353CC}">
              <c16:uniqueId val="{00000000-77FA-4B72-BE96-1C8DA51131F9}"/>
            </c:ext>
          </c:extLst>
        </c:ser>
        <c:ser>
          <c:idx val="1"/>
          <c:order val="1"/>
          <c:tx>
            <c:strRef>
              <c:f>Application!$B$5</c:f>
              <c:strCache>
                <c:ptCount val="1"/>
                <c:pt idx="0">
                  <c:v>Residual Risk Score (Min)</c:v>
                </c:pt>
              </c:strCache>
            </c:strRef>
          </c:tx>
          <c:spPr>
            <a:pattFill prst="trellis">
              <a:fgClr>
                <a:srgbClr val="92D050"/>
              </a:fgClr>
              <a:bgClr>
                <a:schemeClr val="bg1"/>
              </a:bgClr>
            </a:pattFill>
            <a:ln>
              <a:noFill/>
            </a:ln>
            <a:effectLst/>
          </c:spPr>
          <c:invertIfNegative val="0"/>
          <c:cat>
            <c:strRef>
              <c:f>Application!$C$3:$I$3</c:f>
              <c:strCache>
                <c:ptCount val="7"/>
                <c:pt idx="0">
                  <c:v>11. User Account Management</c:v>
                </c:pt>
                <c:pt idx="1">
                  <c:v>12. Privileged Account Management</c:v>
                </c:pt>
                <c:pt idx="2">
                  <c:v>13. Securing User Accounts</c:v>
                </c:pt>
                <c:pt idx="3">
                  <c:v>14. Vulnerability Management</c:v>
                </c:pt>
                <c:pt idx="4">
                  <c:v>17. Logging and Monitoring of UBC Systems</c:v>
                </c:pt>
                <c:pt idx="5">
                  <c:v>19. Internet Facing Systems and Services</c:v>
                </c:pt>
                <c:pt idx="6">
                  <c:v>20. Development and Modification of Software Applications</c:v>
                </c:pt>
              </c:strCache>
            </c:strRef>
          </c:cat>
          <c:val>
            <c:numRef>
              <c:f>Application!$C$5:$I$5</c:f>
              <c:numCache>
                <c:formatCode>General</c:formatCode>
                <c:ptCount val="7"/>
                <c:pt idx="0">
                  <c:v>2</c:v>
                </c:pt>
                <c:pt idx="1">
                  <c:v>4</c:v>
                </c:pt>
                <c:pt idx="2">
                  <c:v>2</c:v>
                </c:pt>
                <c:pt idx="3">
                  <c:v>1</c:v>
                </c:pt>
                <c:pt idx="4">
                  <c:v>2</c:v>
                </c:pt>
                <c:pt idx="5">
                  <c:v>1</c:v>
                </c:pt>
                <c:pt idx="6">
                  <c:v>1</c:v>
                </c:pt>
              </c:numCache>
            </c:numRef>
          </c:val>
          <c:extLst>
            <c:ext xmlns:c16="http://schemas.microsoft.com/office/drawing/2014/chart" uri="{C3380CC4-5D6E-409C-BE32-E72D297353CC}">
              <c16:uniqueId val="{00000001-77FA-4B72-BE96-1C8DA51131F9}"/>
            </c:ext>
          </c:extLst>
        </c:ser>
        <c:ser>
          <c:idx val="2"/>
          <c:order val="2"/>
          <c:tx>
            <c:strRef>
              <c:f>Application!$B$6</c:f>
              <c:strCache>
                <c:ptCount val="1"/>
                <c:pt idx="0">
                  <c:v>ARA Residual Risk Rating Score</c:v>
                </c:pt>
              </c:strCache>
            </c:strRef>
          </c:tx>
          <c:spPr>
            <a:solidFill>
              <a:schemeClr val="accent4">
                <a:lumMod val="60000"/>
                <a:lumOff val="40000"/>
              </a:schemeClr>
            </a:solidFill>
            <a:ln>
              <a:noFill/>
            </a:ln>
            <a:effectLst/>
          </c:spPr>
          <c:invertIfNegative val="0"/>
          <c:cat>
            <c:strRef>
              <c:f>Application!$C$3:$I$3</c:f>
              <c:strCache>
                <c:ptCount val="7"/>
                <c:pt idx="0">
                  <c:v>11. User Account Management</c:v>
                </c:pt>
                <c:pt idx="1">
                  <c:v>12. Privileged Account Management</c:v>
                </c:pt>
                <c:pt idx="2">
                  <c:v>13. Securing User Accounts</c:v>
                </c:pt>
                <c:pt idx="3">
                  <c:v>14. Vulnerability Management</c:v>
                </c:pt>
                <c:pt idx="4">
                  <c:v>17. Logging and Monitoring of UBC Systems</c:v>
                </c:pt>
                <c:pt idx="5">
                  <c:v>19. Internet Facing Systems and Services</c:v>
                </c:pt>
                <c:pt idx="6">
                  <c:v>20. Development and Modification of Software Applications</c:v>
                </c:pt>
              </c:strCache>
            </c:strRef>
          </c:cat>
          <c:val>
            <c:numRef>
              <c:f>Application!$C$6:$I$6</c:f>
              <c:numCache>
                <c:formatCode>General</c:formatCode>
                <c:ptCount val="7"/>
                <c:pt idx="0">
                  <c:v>#N/A</c:v>
                </c:pt>
                <c:pt idx="1">
                  <c:v>#N/A</c:v>
                </c:pt>
                <c:pt idx="2">
                  <c:v>#N/A</c:v>
                </c:pt>
                <c:pt idx="3">
                  <c:v>#N/A</c:v>
                </c:pt>
                <c:pt idx="4">
                  <c:v>#N/A</c:v>
                </c:pt>
                <c:pt idx="5">
                  <c:v>#N/A</c:v>
                </c:pt>
                <c:pt idx="6">
                  <c:v>#N/A</c:v>
                </c:pt>
              </c:numCache>
            </c:numRef>
          </c:val>
          <c:extLst>
            <c:ext xmlns:c16="http://schemas.microsoft.com/office/drawing/2014/chart" uri="{C3380CC4-5D6E-409C-BE32-E72D297353CC}">
              <c16:uniqueId val="{00000002-77FA-4B72-BE96-1C8DA51131F9}"/>
            </c:ext>
          </c:extLst>
        </c:ser>
        <c:dLbls>
          <c:showLegendKey val="0"/>
          <c:showVal val="0"/>
          <c:showCatName val="0"/>
          <c:showSerName val="0"/>
          <c:showPercent val="0"/>
          <c:showBubbleSize val="0"/>
        </c:dLbls>
        <c:gapWidth val="150"/>
        <c:axId val="346240400"/>
        <c:axId val="351371976"/>
      </c:barChart>
      <c:catAx>
        <c:axId val="346240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1371976"/>
        <c:crosses val="autoZero"/>
        <c:auto val="1"/>
        <c:lblAlgn val="ctr"/>
        <c:lblOffset val="100"/>
        <c:noMultiLvlLbl val="0"/>
      </c:catAx>
      <c:valAx>
        <c:axId val="35137197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6240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DATABASE</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Database!$B$4</c:f>
              <c:strCache>
                <c:ptCount val="1"/>
                <c:pt idx="0">
                  <c:v>Residual Risk Score (Max)</c:v>
                </c:pt>
              </c:strCache>
            </c:strRef>
          </c:tx>
          <c:spPr>
            <a:pattFill prst="trellis">
              <a:fgClr>
                <a:srgbClr val="FF0000"/>
              </a:fgClr>
              <a:bgClr>
                <a:schemeClr val="bg1"/>
              </a:bgClr>
            </a:pattFill>
            <a:ln>
              <a:solidFill>
                <a:srgbClr val="FF0000"/>
              </a:solidFill>
            </a:ln>
            <a:effectLst/>
          </c:spPr>
          <c:invertIfNegative val="0"/>
          <c:cat>
            <c:strRef>
              <c:f>Database!$C$3:$F$3</c:f>
              <c:strCache>
                <c:ptCount val="4"/>
                <c:pt idx="0">
                  <c:v>07. Securing Computing and Mobile Storage Devices/Media</c:v>
                </c:pt>
                <c:pt idx="1">
                  <c:v>12. Privileged Account Management</c:v>
                </c:pt>
                <c:pt idx="2">
                  <c:v>14. Vulnerability Management</c:v>
                </c:pt>
                <c:pt idx="3">
                  <c:v>17. Logging and Monitoring of UBC Systems</c:v>
                </c:pt>
              </c:strCache>
            </c:strRef>
          </c:cat>
          <c:val>
            <c:numRef>
              <c:f>Database!$C$4:$F$4</c:f>
              <c:numCache>
                <c:formatCode>General</c:formatCode>
                <c:ptCount val="4"/>
                <c:pt idx="0">
                  <c:v>5</c:v>
                </c:pt>
                <c:pt idx="1">
                  <c:v>20</c:v>
                </c:pt>
                <c:pt idx="2">
                  <c:v>10</c:v>
                </c:pt>
                <c:pt idx="3">
                  <c:v>10</c:v>
                </c:pt>
              </c:numCache>
            </c:numRef>
          </c:val>
          <c:extLst>
            <c:ext xmlns:c16="http://schemas.microsoft.com/office/drawing/2014/chart" uri="{C3380CC4-5D6E-409C-BE32-E72D297353CC}">
              <c16:uniqueId val="{00000000-1B16-4892-9F17-9F252D6C8086}"/>
            </c:ext>
          </c:extLst>
        </c:ser>
        <c:ser>
          <c:idx val="1"/>
          <c:order val="1"/>
          <c:tx>
            <c:strRef>
              <c:f>Database!$B$5</c:f>
              <c:strCache>
                <c:ptCount val="1"/>
                <c:pt idx="0">
                  <c:v>Residual Risk Score (Min)</c:v>
                </c:pt>
              </c:strCache>
            </c:strRef>
          </c:tx>
          <c:spPr>
            <a:pattFill prst="dkUpDiag">
              <a:fgClr>
                <a:srgbClr val="92D050"/>
              </a:fgClr>
              <a:bgClr>
                <a:schemeClr val="bg1"/>
              </a:bgClr>
            </a:pattFill>
            <a:ln>
              <a:solidFill>
                <a:srgbClr val="92D050"/>
              </a:solidFill>
            </a:ln>
            <a:effectLst/>
          </c:spPr>
          <c:invertIfNegative val="0"/>
          <c:cat>
            <c:strRef>
              <c:f>Database!$C$3:$F$3</c:f>
              <c:strCache>
                <c:ptCount val="4"/>
                <c:pt idx="0">
                  <c:v>07. Securing Computing and Mobile Storage Devices/Media</c:v>
                </c:pt>
                <c:pt idx="1">
                  <c:v>12. Privileged Account Management</c:v>
                </c:pt>
                <c:pt idx="2">
                  <c:v>14. Vulnerability Management</c:v>
                </c:pt>
                <c:pt idx="3">
                  <c:v>17. Logging and Monitoring of UBC Systems</c:v>
                </c:pt>
              </c:strCache>
            </c:strRef>
          </c:cat>
          <c:val>
            <c:numRef>
              <c:f>Database!$C$5:$F$5</c:f>
              <c:numCache>
                <c:formatCode>General</c:formatCode>
                <c:ptCount val="4"/>
                <c:pt idx="0">
                  <c:v>1</c:v>
                </c:pt>
                <c:pt idx="1">
                  <c:v>4</c:v>
                </c:pt>
                <c:pt idx="2">
                  <c:v>2</c:v>
                </c:pt>
                <c:pt idx="3">
                  <c:v>2</c:v>
                </c:pt>
              </c:numCache>
            </c:numRef>
          </c:val>
          <c:extLst>
            <c:ext xmlns:c16="http://schemas.microsoft.com/office/drawing/2014/chart" uri="{C3380CC4-5D6E-409C-BE32-E72D297353CC}">
              <c16:uniqueId val="{00000001-1B16-4892-9F17-9F252D6C8086}"/>
            </c:ext>
          </c:extLst>
        </c:ser>
        <c:ser>
          <c:idx val="2"/>
          <c:order val="2"/>
          <c:tx>
            <c:strRef>
              <c:f>Database!$B$6</c:f>
              <c:strCache>
                <c:ptCount val="1"/>
                <c:pt idx="0">
                  <c:v>ARA Residual Risk Rating Score</c:v>
                </c:pt>
              </c:strCache>
            </c:strRef>
          </c:tx>
          <c:spPr>
            <a:solidFill>
              <a:schemeClr val="accent4">
                <a:lumMod val="40000"/>
                <a:lumOff val="60000"/>
              </a:schemeClr>
            </a:solidFill>
            <a:ln>
              <a:solidFill>
                <a:schemeClr val="accent2"/>
              </a:solidFill>
            </a:ln>
            <a:effectLst/>
          </c:spPr>
          <c:invertIfNegative val="0"/>
          <c:cat>
            <c:strRef>
              <c:f>Database!$C$3:$F$3</c:f>
              <c:strCache>
                <c:ptCount val="4"/>
                <c:pt idx="0">
                  <c:v>07. Securing Computing and Mobile Storage Devices/Media</c:v>
                </c:pt>
                <c:pt idx="1">
                  <c:v>12. Privileged Account Management</c:v>
                </c:pt>
                <c:pt idx="2">
                  <c:v>14. Vulnerability Management</c:v>
                </c:pt>
                <c:pt idx="3">
                  <c:v>17. Logging and Monitoring of UBC Systems</c:v>
                </c:pt>
              </c:strCache>
            </c:strRef>
          </c:cat>
          <c:val>
            <c:numRef>
              <c:f>Database!$C$6:$F$6</c:f>
              <c:numCache>
                <c:formatCode>General</c:formatCode>
                <c:ptCount val="4"/>
                <c:pt idx="0">
                  <c:v>#N/A</c:v>
                </c:pt>
                <c:pt idx="1">
                  <c:v>#N/A</c:v>
                </c:pt>
                <c:pt idx="2">
                  <c:v>#N/A</c:v>
                </c:pt>
                <c:pt idx="3">
                  <c:v>#N/A</c:v>
                </c:pt>
              </c:numCache>
            </c:numRef>
          </c:val>
          <c:extLst>
            <c:ext xmlns:c16="http://schemas.microsoft.com/office/drawing/2014/chart" uri="{C3380CC4-5D6E-409C-BE32-E72D297353CC}">
              <c16:uniqueId val="{00000002-1B16-4892-9F17-9F252D6C8086}"/>
            </c:ext>
          </c:extLst>
        </c:ser>
        <c:dLbls>
          <c:showLegendKey val="0"/>
          <c:showVal val="0"/>
          <c:showCatName val="0"/>
          <c:showSerName val="0"/>
          <c:showPercent val="0"/>
          <c:showBubbleSize val="0"/>
        </c:dLbls>
        <c:gapWidth val="150"/>
        <c:axId val="353333440"/>
        <c:axId val="353333832"/>
      </c:barChart>
      <c:catAx>
        <c:axId val="353333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333832"/>
        <c:crosses val="autoZero"/>
        <c:auto val="1"/>
        <c:lblAlgn val="ctr"/>
        <c:lblOffset val="100"/>
        <c:noMultiLvlLbl val="0"/>
      </c:catAx>
      <c:valAx>
        <c:axId val="35333383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3334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b="1">
                <a:latin typeface="+mn-lt"/>
              </a:rPr>
              <a:t>SERVER/ OPERATING SYSTEM</a:t>
            </a:r>
          </a:p>
        </c:rich>
      </c:tx>
      <c:layout>
        <c:manualLayout>
          <c:xMode val="edge"/>
          <c:yMode val="edge"/>
          <c:x val="0.35781432391727136"/>
          <c:y val="6.0735949082851889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'OS - Server'!$B$4</c:f>
              <c:strCache>
                <c:ptCount val="1"/>
                <c:pt idx="0">
                  <c:v>Residual Risk Score (Max)</c:v>
                </c:pt>
              </c:strCache>
            </c:strRef>
          </c:tx>
          <c:spPr>
            <a:pattFill prst="trellis">
              <a:fgClr>
                <a:srgbClr val="FF0000"/>
              </a:fgClr>
              <a:bgClr>
                <a:schemeClr val="bg1"/>
              </a:bgClr>
            </a:pattFill>
            <a:ln>
              <a:noFill/>
            </a:ln>
            <a:effectLst/>
          </c:spPr>
          <c:invertIfNegative val="0"/>
          <c:cat>
            <c:strRef>
              <c:f>'OS - Server'!$C$3:$F$3</c:f>
              <c:strCache>
                <c:ptCount val="4"/>
                <c:pt idx="0">
                  <c:v>12. Privileged Account Management</c:v>
                </c:pt>
                <c:pt idx="1">
                  <c:v>14. Vulnerability Management</c:v>
                </c:pt>
                <c:pt idx="2">
                  <c:v>19. Internet Facing Systems and Services</c:v>
                </c:pt>
                <c:pt idx="3">
                  <c:v>20. Development and Modification of Software Applications</c:v>
                </c:pt>
              </c:strCache>
            </c:strRef>
          </c:cat>
          <c:val>
            <c:numRef>
              <c:f>'OS - Server'!$C$4:$F$4</c:f>
              <c:numCache>
                <c:formatCode>General</c:formatCode>
                <c:ptCount val="4"/>
                <c:pt idx="0">
                  <c:v>20</c:v>
                </c:pt>
                <c:pt idx="1">
                  <c:v>15</c:v>
                </c:pt>
                <c:pt idx="2">
                  <c:v>5</c:v>
                </c:pt>
                <c:pt idx="3">
                  <c:v>10</c:v>
                </c:pt>
              </c:numCache>
            </c:numRef>
          </c:val>
          <c:extLst>
            <c:ext xmlns:c16="http://schemas.microsoft.com/office/drawing/2014/chart" uri="{C3380CC4-5D6E-409C-BE32-E72D297353CC}">
              <c16:uniqueId val="{00000000-F751-4C30-B8EC-BEE3EECD17F6}"/>
            </c:ext>
          </c:extLst>
        </c:ser>
        <c:ser>
          <c:idx val="1"/>
          <c:order val="1"/>
          <c:tx>
            <c:strRef>
              <c:f>'OS - Server'!$B$5</c:f>
              <c:strCache>
                <c:ptCount val="1"/>
                <c:pt idx="0">
                  <c:v>Residual Risk Score (Min)</c:v>
                </c:pt>
              </c:strCache>
            </c:strRef>
          </c:tx>
          <c:spPr>
            <a:pattFill prst="trellis">
              <a:fgClr>
                <a:srgbClr val="92D050"/>
              </a:fgClr>
              <a:bgClr>
                <a:schemeClr val="bg1"/>
              </a:bgClr>
            </a:pattFill>
            <a:ln>
              <a:noFill/>
            </a:ln>
            <a:effectLst/>
          </c:spPr>
          <c:invertIfNegative val="0"/>
          <c:cat>
            <c:strRef>
              <c:f>'OS - Server'!$C$3:$F$3</c:f>
              <c:strCache>
                <c:ptCount val="4"/>
                <c:pt idx="0">
                  <c:v>12. Privileged Account Management</c:v>
                </c:pt>
                <c:pt idx="1">
                  <c:v>14. Vulnerability Management</c:v>
                </c:pt>
                <c:pt idx="2">
                  <c:v>19. Internet Facing Systems and Services</c:v>
                </c:pt>
                <c:pt idx="3">
                  <c:v>20. Development and Modification of Software Applications</c:v>
                </c:pt>
              </c:strCache>
            </c:strRef>
          </c:cat>
          <c:val>
            <c:numRef>
              <c:f>'OS - Server'!$C$5:$F$5</c:f>
              <c:numCache>
                <c:formatCode>General</c:formatCode>
                <c:ptCount val="4"/>
                <c:pt idx="0">
                  <c:v>4</c:v>
                </c:pt>
                <c:pt idx="1">
                  <c:v>3</c:v>
                </c:pt>
                <c:pt idx="2">
                  <c:v>1</c:v>
                </c:pt>
                <c:pt idx="3">
                  <c:v>2</c:v>
                </c:pt>
              </c:numCache>
            </c:numRef>
          </c:val>
          <c:extLst>
            <c:ext xmlns:c16="http://schemas.microsoft.com/office/drawing/2014/chart" uri="{C3380CC4-5D6E-409C-BE32-E72D297353CC}">
              <c16:uniqueId val="{00000001-F751-4C30-B8EC-BEE3EECD17F6}"/>
            </c:ext>
          </c:extLst>
        </c:ser>
        <c:ser>
          <c:idx val="2"/>
          <c:order val="2"/>
          <c:tx>
            <c:strRef>
              <c:f>'OS - Server'!$B$6</c:f>
              <c:strCache>
                <c:ptCount val="1"/>
                <c:pt idx="0">
                  <c:v>ARA Residual Risk Rating Score</c:v>
                </c:pt>
              </c:strCache>
            </c:strRef>
          </c:tx>
          <c:spPr>
            <a:solidFill>
              <a:schemeClr val="accent4">
                <a:lumMod val="60000"/>
                <a:lumOff val="40000"/>
              </a:schemeClr>
            </a:solidFill>
            <a:ln>
              <a:noFill/>
            </a:ln>
            <a:effectLst/>
          </c:spPr>
          <c:invertIfNegative val="0"/>
          <c:cat>
            <c:strRef>
              <c:f>'OS - Server'!$C$3:$F$3</c:f>
              <c:strCache>
                <c:ptCount val="4"/>
                <c:pt idx="0">
                  <c:v>12. Privileged Account Management</c:v>
                </c:pt>
                <c:pt idx="1">
                  <c:v>14. Vulnerability Management</c:v>
                </c:pt>
                <c:pt idx="2">
                  <c:v>19. Internet Facing Systems and Services</c:v>
                </c:pt>
                <c:pt idx="3">
                  <c:v>20. Development and Modification of Software Applications</c:v>
                </c:pt>
              </c:strCache>
            </c:strRef>
          </c:cat>
          <c:val>
            <c:numRef>
              <c:f>'OS - Server'!$C$6:$F$6</c:f>
              <c:numCache>
                <c:formatCode>General</c:formatCode>
                <c:ptCount val="4"/>
                <c:pt idx="0">
                  <c:v>#N/A</c:v>
                </c:pt>
                <c:pt idx="1">
                  <c:v>#N/A</c:v>
                </c:pt>
                <c:pt idx="2">
                  <c:v>#N/A</c:v>
                </c:pt>
                <c:pt idx="3">
                  <c:v>#N/A</c:v>
                </c:pt>
              </c:numCache>
            </c:numRef>
          </c:val>
          <c:extLst>
            <c:ext xmlns:c16="http://schemas.microsoft.com/office/drawing/2014/chart" uri="{C3380CC4-5D6E-409C-BE32-E72D297353CC}">
              <c16:uniqueId val="{00000002-F751-4C30-B8EC-BEE3EECD17F6}"/>
            </c:ext>
          </c:extLst>
        </c:ser>
        <c:dLbls>
          <c:showLegendKey val="0"/>
          <c:showVal val="0"/>
          <c:showCatName val="0"/>
          <c:showSerName val="0"/>
          <c:showPercent val="0"/>
          <c:showBubbleSize val="0"/>
        </c:dLbls>
        <c:gapWidth val="150"/>
        <c:axId val="353334616"/>
        <c:axId val="353335008"/>
      </c:barChart>
      <c:catAx>
        <c:axId val="353334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335008"/>
        <c:crosses val="autoZero"/>
        <c:auto val="1"/>
        <c:lblAlgn val="ctr"/>
        <c:lblOffset val="100"/>
        <c:noMultiLvlLbl val="0"/>
      </c:catAx>
      <c:valAx>
        <c:axId val="35333500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334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r>
              <a:rPr lang="en-US"/>
              <a:t>Network</a:t>
            </a:r>
          </a:p>
        </c:rich>
      </c:tx>
      <c:layout>
        <c:manualLayout>
          <c:xMode val="edge"/>
          <c:yMode val="edge"/>
          <c:x val="0.40179155730533689"/>
          <c:y val="4.1666666666666664E-2"/>
        </c:manualLayout>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endParaRPr lang="en-US"/>
        </a:p>
      </c:txPr>
    </c:title>
    <c:autoTitleDeleted val="0"/>
    <c:plotArea>
      <c:layout>
        <c:manualLayout>
          <c:layoutTarget val="inner"/>
          <c:xMode val="edge"/>
          <c:yMode val="edge"/>
          <c:x val="0.18842190861220082"/>
          <c:y val="8.353241665687311E-2"/>
          <c:w val="0.78852624222499357"/>
          <c:h val="0.82453073216594197"/>
        </c:manualLayout>
      </c:layout>
      <c:barChart>
        <c:barDir val="bar"/>
        <c:grouping val="clustered"/>
        <c:varyColors val="0"/>
        <c:ser>
          <c:idx val="0"/>
          <c:order val="0"/>
          <c:tx>
            <c:strRef>
              <c:f>Network!$C$3</c:f>
              <c:strCache>
                <c:ptCount val="1"/>
                <c:pt idx="0">
                  <c:v>14. Vulnerability Management</c:v>
                </c:pt>
              </c:strCache>
            </c:strRef>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Pt>
            <c:idx val="0"/>
            <c:invertIfNegative val="0"/>
            <c:bubble3D val="0"/>
            <c:spPr>
              <a:pattFill prst="trellis">
                <a:fgClr>
                  <a:srgbClr val="FF0000"/>
                </a:fgClr>
                <a:bgClr>
                  <a:schemeClr val="bg1"/>
                </a:bgClr>
              </a:pattFill>
              <a:ln>
                <a:noFill/>
              </a:ln>
              <a:effectLst>
                <a:innerShdw blurRad="114300">
                  <a:schemeClr val="accent2"/>
                </a:innerShdw>
              </a:effectLst>
            </c:spPr>
            <c:extLst>
              <c:ext xmlns:c16="http://schemas.microsoft.com/office/drawing/2014/chart" uri="{C3380CC4-5D6E-409C-BE32-E72D297353CC}">
                <c16:uniqueId val="{00000001-60E3-4139-B2BD-82190A1F2927}"/>
              </c:ext>
            </c:extLst>
          </c:dPt>
          <c:dPt>
            <c:idx val="1"/>
            <c:invertIfNegative val="0"/>
            <c:bubble3D val="0"/>
            <c:spPr>
              <a:pattFill prst="trellis">
                <a:fgClr>
                  <a:srgbClr val="92D050"/>
                </a:fgClr>
                <a:bgClr>
                  <a:schemeClr val="bg1"/>
                </a:bgClr>
              </a:pattFill>
              <a:ln>
                <a:noFill/>
              </a:ln>
              <a:effectLst>
                <a:innerShdw blurRad="114300">
                  <a:schemeClr val="accent2"/>
                </a:innerShdw>
              </a:effectLst>
            </c:spPr>
            <c:extLst>
              <c:ext xmlns:c16="http://schemas.microsoft.com/office/drawing/2014/chart" uri="{C3380CC4-5D6E-409C-BE32-E72D297353CC}">
                <c16:uniqueId val="{00000003-60E3-4139-B2BD-82190A1F2927}"/>
              </c:ext>
            </c:extLst>
          </c:dPt>
          <c:dPt>
            <c:idx val="2"/>
            <c:invertIfNegative val="0"/>
            <c:bubble3D val="0"/>
            <c:spPr>
              <a:solidFill>
                <a:srgbClr val="FFC000"/>
              </a:solidFill>
              <a:ln>
                <a:noFill/>
              </a:ln>
              <a:effectLst>
                <a:innerShdw blurRad="114300">
                  <a:schemeClr val="accent2"/>
                </a:innerShdw>
              </a:effectLst>
            </c:spPr>
            <c:extLst>
              <c:ext xmlns:c16="http://schemas.microsoft.com/office/drawing/2014/chart" uri="{C3380CC4-5D6E-409C-BE32-E72D297353CC}">
                <c16:uniqueId val="{00000005-60E3-4139-B2BD-82190A1F2927}"/>
              </c:ext>
            </c:extLst>
          </c:dPt>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Network!$B$4:$B$6</c:f>
              <c:strCache>
                <c:ptCount val="3"/>
                <c:pt idx="0">
                  <c:v>Residual Risk Score (Max)</c:v>
                </c:pt>
                <c:pt idx="1">
                  <c:v>Residual Risk Score (Min)</c:v>
                </c:pt>
                <c:pt idx="2">
                  <c:v>ARA Residual Risk Rating Score</c:v>
                </c:pt>
              </c:strCache>
            </c:strRef>
          </c:cat>
          <c:val>
            <c:numRef>
              <c:f>Network!$C$4:$C$6</c:f>
              <c:numCache>
                <c:formatCode>General</c:formatCode>
                <c:ptCount val="3"/>
                <c:pt idx="0">
                  <c:v>15</c:v>
                </c:pt>
                <c:pt idx="1">
                  <c:v>3</c:v>
                </c:pt>
                <c:pt idx="2">
                  <c:v>#N/A</c:v>
                </c:pt>
              </c:numCache>
            </c:numRef>
          </c:val>
          <c:extLst>
            <c:ext xmlns:c16="http://schemas.microsoft.com/office/drawing/2014/chart" uri="{C3380CC4-5D6E-409C-BE32-E72D297353CC}">
              <c16:uniqueId val="{00000006-60E3-4139-B2BD-82190A1F2927}"/>
            </c:ext>
          </c:extLst>
        </c:ser>
        <c:dLbls>
          <c:dLblPos val="inEnd"/>
          <c:showLegendKey val="0"/>
          <c:showVal val="1"/>
          <c:showCatName val="0"/>
          <c:showSerName val="0"/>
          <c:showPercent val="0"/>
          <c:showBubbleSize val="0"/>
        </c:dLbls>
        <c:gapWidth val="227"/>
        <c:overlap val="-48"/>
        <c:axId val="354254728"/>
        <c:axId val="354255120"/>
      </c:barChart>
      <c:catAx>
        <c:axId val="354254728"/>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354255120"/>
        <c:crosses val="autoZero"/>
        <c:auto val="1"/>
        <c:lblAlgn val="ctr"/>
        <c:lblOffset val="100"/>
        <c:noMultiLvlLbl val="0"/>
      </c:catAx>
      <c:valAx>
        <c:axId val="3542551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354254728"/>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bg1"/>
      </a:solidFill>
      <a:prstDash val="solid"/>
      <a:miter lim="800000"/>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file://localhost/%5C%5Clocalhost%5CUsers%5Canngoncalves%5CDesktop%5CUBC%20PPT%20Templates%20explore%5Cgraphic%20objects%5CPOM.png" TargetMode="External"/><Relationship Id="rId1" Type="http://schemas.openxmlformats.org/officeDocument/2006/relationships/image" Target="../media/image1.png"/><Relationship Id="rId6" Type="http://schemas.openxmlformats.org/officeDocument/2006/relationships/image" Target="file://localhost/%5C%5Clocalhost%5CUsers%5Canngoncalves%5CDesktop%5CUBC%20PPT%20Templates%20explore%5Cgraphic%20objects%5Cshield.png" TargetMode="External"/><Relationship Id="rId5" Type="http://schemas.openxmlformats.org/officeDocument/2006/relationships/image" Target="../media/image3.png"/><Relationship Id="rId4" Type="http://schemas.openxmlformats.org/officeDocument/2006/relationships/image" Target="file://localhost/%5C%5Clocalhost%5CUsers%5Canngoncalves%5CDesktop%5CUBC%20PPT%20Templates%20explore%5Cgraphic%20objects%5CtheUofBC.png"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file://localhost/%5C%5Clocalhost%5CUsers%5Canngoncalves%5CDesktop%5CUBC%20PPT%20Templates%20explore%5Cgraphic%20objects%5CPOM.png" TargetMode="External"/><Relationship Id="rId1" Type="http://schemas.openxmlformats.org/officeDocument/2006/relationships/image" Target="../media/image4.png"/><Relationship Id="rId6" Type="http://schemas.openxmlformats.org/officeDocument/2006/relationships/image" Target="file://localhost/%5C%5Clocalhost%5CUsers%5Canngoncalves%5CDesktop%5CUBC%20PPT%20Templates%20explore%5Cgraphic%20objects%5Cshield.png" TargetMode="External"/><Relationship Id="rId5" Type="http://schemas.openxmlformats.org/officeDocument/2006/relationships/image" Target="../media/image6.png"/><Relationship Id="rId4" Type="http://schemas.openxmlformats.org/officeDocument/2006/relationships/image" Target="file://localhost/%5C%5Clocalhost%5CUsers%5Canngoncalves%5CDesktop%5CUBC%20PPT%20Templates%20explore%5Cgraphic%20objects%5CtheUofBC.png"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file://localhost/%5C%5Clocalhost%5CUsers%5Canngoncalves%5CDesktop%5CUBC%20PPT%20Templates%20explore%5Cgraphic%20objects%5CPOM.png" TargetMode="External"/><Relationship Id="rId1" Type="http://schemas.openxmlformats.org/officeDocument/2006/relationships/image" Target="../media/image1.png"/><Relationship Id="rId6" Type="http://schemas.openxmlformats.org/officeDocument/2006/relationships/image" Target="file://localhost/%5C%5Clocalhost%5CUsers%5Canngoncalves%5CDesktop%5CUBC%20PPT%20Templates%20explore%5Cgraphic%20objects%5Cshield.png" TargetMode="External"/><Relationship Id="rId5" Type="http://schemas.openxmlformats.org/officeDocument/2006/relationships/image" Target="../media/image3.png"/><Relationship Id="rId4" Type="http://schemas.openxmlformats.org/officeDocument/2006/relationships/image" Target="file://localhost/%5C%5Clocalhost%5CUsers%5Canngoncalves%5CDesktop%5CUBC%20PPT%20Templates%20explore%5Cgraphic%20objects%5CtheUofBC.png"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file://localhost/%5C%5Clocalhost%5CUsers%5Canngoncalves%5CDesktop%5CUBC%20PPT%20Templates%20explore%5Cgraphic%20objects%5CPOM.png" TargetMode="External"/><Relationship Id="rId1" Type="http://schemas.openxmlformats.org/officeDocument/2006/relationships/image" Target="../media/image1.png"/><Relationship Id="rId6" Type="http://schemas.openxmlformats.org/officeDocument/2006/relationships/image" Target="file://localhost/%5C%5Clocalhost%5CUsers%5Canngoncalves%5CDesktop%5CUBC%20PPT%20Templates%20explore%5Cgraphic%20objects%5Cshield.png" TargetMode="External"/><Relationship Id="rId5" Type="http://schemas.openxmlformats.org/officeDocument/2006/relationships/image" Target="../media/image3.png"/><Relationship Id="rId4" Type="http://schemas.openxmlformats.org/officeDocument/2006/relationships/image" Target="file://localhost/%5C%5Clocalhost%5CUsers%5Canngoncalves%5CDesktop%5CUBC%20PPT%20Templates%20explore%5Cgraphic%20objects%5CtheUofBC.png" TargetMode="External"/></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17</xdr:col>
      <xdr:colOff>1259400</xdr:colOff>
      <xdr:row>4</xdr:row>
      <xdr:rowOff>118090</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52400" y="0"/>
          <a:ext cx="11746425" cy="841990"/>
          <a:chOff x="419100" y="68570"/>
          <a:chExt cx="13402728" cy="818899"/>
        </a:xfrm>
      </xdr:grpSpPr>
      <xdr:sp macro="" textlink="">
        <xdr:nvSpPr>
          <xdr:cNvPr id="3" name="Rectangle 2">
            <a:extLst>
              <a:ext uri="{FF2B5EF4-FFF2-40B4-BE49-F238E27FC236}">
                <a16:creationId xmlns:a16="http://schemas.microsoft.com/office/drawing/2014/main" id="{00000000-0008-0000-0000-000003000000}"/>
              </a:ext>
            </a:extLst>
          </xdr:cNvPr>
          <xdr:cNvSpPr/>
        </xdr:nvSpPr>
        <xdr:spPr bwMode="auto">
          <a:xfrm>
            <a:off x="419100" y="77834"/>
            <a:ext cx="1002030" cy="809635"/>
          </a:xfrm>
          <a:prstGeom prst="rect">
            <a:avLst/>
          </a:prstGeom>
          <a:solidFill>
            <a:srgbClr val="002040"/>
          </a:solidFill>
          <a:ln>
            <a:noFill/>
          </a:ln>
        </xdr:spPr>
        <xdr:style>
          <a:lnRef idx="2">
            <a:schemeClr val="dk1">
              <a:shade val="50000"/>
            </a:schemeClr>
          </a:lnRef>
          <a:fillRef idx="1">
            <a:schemeClr val="dk1"/>
          </a:fillRef>
          <a:effectRef idx="0">
            <a:schemeClr val="dk1"/>
          </a:effectRef>
          <a:fontRef idx="minor">
            <a:schemeClr val="lt1"/>
          </a:fontRef>
        </xdr:style>
        <xdr:txBody>
          <a:bodyPr wrap="square" anchor="ctr"/>
          <a:lstStyle>
            <a:defPPr>
              <a:defRPr lang="en-US"/>
            </a:defPPr>
            <a:lvl1pPr algn="l" defTabSz="457200" rtl="0" fontAlgn="base">
              <a:spcBef>
                <a:spcPct val="0"/>
              </a:spcBef>
              <a:spcAft>
                <a:spcPct val="0"/>
              </a:spcAft>
              <a:defRPr kern="1200">
                <a:solidFill>
                  <a:schemeClr val="lt1"/>
                </a:solidFill>
                <a:latin typeface="+mn-lt"/>
                <a:ea typeface="+mn-ea"/>
                <a:cs typeface="+mn-cs"/>
              </a:defRPr>
            </a:lvl1pPr>
            <a:lvl2pPr marL="457200" algn="l" defTabSz="457200" rtl="0" fontAlgn="base">
              <a:spcBef>
                <a:spcPct val="0"/>
              </a:spcBef>
              <a:spcAft>
                <a:spcPct val="0"/>
              </a:spcAft>
              <a:defRPr kern="1200">
                <a:solidFill>
                  <a:schemeClr val="lt1"/>
                </a:solidFill>
                <a:latin typeface="+mn-lt"/>
                <a:ea typeface="+mn-ea"/>
                <a:cs typeface="+mn-cs"/>
              </a:defRPr>
            </a:lvl2pPr>
            <a:lvl3pPr marL="914400" algn="l" defTabSz="457200" rtl="0" fontAlgn="base">
              <a:spcBef>
                <a:spcPct val="0"/>
              </a:spcBef>
              <a:spcAft>
                <a:spcPct val="0"/>
              </a:spcAft>
              <a:defRPr kern="1200">
                <a:solidFill>
                  <a:schemeClr val="lt1"/>
                </a:solidFill>
                <a:latin typeface="+mn-lt"/>
                <a:ea typeface="+mn-ea"/>
                <a:cs typeface="+mn-cs"/>
              </a:defRPr>
            </a:lvl3pPr>
            <a:lvl4pPr marL="1371600" algn="l" defTabSz="457200" rtl="0" fontAlgn="base">
              <a:spcBef>
                <a:spcPct val="0"/>
              </a:spcBef>
              <a:spcAft>
                <a:spcPct val="0"/>
              </a:spcAft>
              <a:defRPr kern="1200">
                <a:solidFill>
                  <a:schemeClr val="lt1"/>
                </a:solidFill>
                <a:latin typeface="+mn-lt"/>
                <a:ea typeface="+mn-ea"/>
                <a:cs typeface="+mn-cs"/>
              </a:defRPr>
            </a:lvl4pPr>
            <a:lvl5pPr marL="1828800" algn="l" defTabSz="457200" rtl="0" fontAlgn="base">
              <a:spcBef>
                <a:spcPct val="0"/>
              </a:spcBef>
              <a:spcAft>
                <a:spcPct val="0"/>
              </a:spcAft>
              <a:defRPr kern="1200">
                <a:solidFill>
                  <a:schemeClr val="lt1"/>
                </a:solidFill>
                <a:latin typeface="+mn-lt"/>
                <a:ea typeface="+mn-ea"/>
                <a:cs typeface="+mn-cs"/>
              </a:defRPr>
            </a:lvl5pPr>
            <a:lvl6pPr marL="2286000" algn="l" defTabSz="457200" rtl="0" eaLnBrk="1" latinLnBrk="0" hangingPunct="1">
              <a:defRPr kern="1200">
                <a:solidFill>
                  <a:schemeClr val="lt1"/>
                </a:solidFill>
                <a:latin typeface="+mn-lt"/>
                <a:ea typeface="+mn-ea"/>
                <a:cs typeface="+mn-cs"/>
              </a:defRPr>
            </a:lvl6pPr>
            <a:lvl7pPr marL="2743200" algn="l" defTabSz="457200" rtl="0" eaLnBrk="1" latinLnBrk="0" hangingPunct="1">
              <a:defRPr kern="1200">
                <a:solidFill>
                  <a:schemeClr val="lt1"/>
                </a:solidFill>
                <a:latin typeface="+mn-lt"/>
                <a:ea typeface="+mn-ea"/>
                <a:cs typeface="+mn-cs"/>
              </a:defRPr>
            </a:lvl7pPr>
            <a:lvl8pPr marL="3200400" algn="l" defTabSz="457200" rtl="0" eaLnBrk="1" latinLnBrk="0" hangingPunct="1">
              <a:defRPr kern="1200">
                <a:solidFill>
                  <a:schemeClr val="lt1"/>
                </a:solidFill>
                <a:latin typeface="+mn-lt"/>
                <a:ea typeface="+mn-ea"/>
                <a:cs typeface="+mn-cs"/>
              </a:defRPr>
            </a:lvl8pPr>
            <a:lvl9pPr marL="3657600" algn="l" defTabSz="457200" rtl="0" eaLnBrk="1" latinLnBrk="0" hangingPunct="1">
              <a:defRPr kern="1200">
                <a:solidFill>
                  <a:schemeClr val="lt1"/>
                </a:solidFill>
                <a:latin typeface="+mn-lt"/>
                <a:ea typeface="+mn-ea"/>
                <a:cs typeface="+mn-cs"/>
              </a:defRPr>
            </a:lvl9pPr>
          </a:lstStyle>
          <a:p>
            <a:pPr algn="ctr">
              <a:defRPr/>
            </a:pPr>
            <a:r>
              <a:rPr lang="en-US"/>
              <a:t> </a:t>
            </a:r>
          </a:p>
        </xdr:txBody>
      </xdr:sp>
      <xdr:sp macro="" textlink="">
        <xdr:nvSpPr>
          <xdr:cNvPr id="4" name="Rectangle 3">
            <a:extLst>
              <a:ext uri="{FF2B5EF4-FFF2-40B4-BE49-F238E27FC236}">
                <a16:creationId xmlns:a16="http://schemas.microsoft.com/office/drawing/2014/main" id="{00000000-0008-0000-0000-000004000000}"/>
              </a:ext>
            </a:extLst>
          </xdr:cNvPr>
          <xdr:cNvSpPr/>
        </xdr:nvSpPr>
        <xdr:spPr bwMode="auto">
          <a:xfrm>
            <a:off x="1363980" y="68580"/>
            <a:ext cx="1216660" cy="810683"/>
          </a:xfrm>
          <a:prstGeom prst="rect">
            <a:avLst/>
          </a:prstGeom>
          <a:solidFill>
            <a:srgbClr val="002040"/>
          </a:solidFill>
          <a:ln>
            <a:noFill/>
          </a:ln>
        </xdr:spPr>
        <xdr:style>
          <a:lnRef idx="2">
            <a:schemeClr val="dk1">
              <a:shade val="50000"/>
            </a:schemeClr>
          </a:lnRef>
          <a:fillRef idx="1">
            <a:schemeClr val="dk1"/>
          </a:fillRef>
          <a:effectRef idx="0">
            <a:schemeClr val="dk1"/>
          </a:effectRef>
          <a:fontRef idx="minor">
            <a:schemeClr val="lt1"/>
          </a:fontRef>
        </xdr:style>
        <xdr:txBody>
          <a:bodyPr wrap="square" anchor="ctr"/>
          <a:lstStyle>
            <a:defPPr>
              <a:defRPr lang="en-US"/>
            </a:defPPr>
            <a:lvl1pPr algn="l" defTabSz="457200" rtl="0" fontAlgn="base">
              <a:spcBef>
                <a:spcPct val="0"/>
              </a:spcBef>
              <a:spcAft>
                <a:spcPct val="0"/>
              </a:spcAft>
              <a:defRPr kern="1200">
                <a:solidFill>
                  <a:schemeClr val="lt1"/>
                </a:solidFill>
                <a:latin typeface="+mn-lt"/>
                <a:ea typeface="+mn-ea"/>
                <a:cs typeface="+mn-cs"/>
              </a:defRPr>
            </a:lvl1pPr>
            <a:lvl2pPr marL="457200" algn="l" defTabSz="457200" rtl="0" fontAlgn="base">
              <a:spcBef>
                <a:spcPct val="0"/>
              </a:spcBef>
              <a:spcAft>
                <a:spcPct val="0"/>
              </a:spcAft>
              <a:defRPr kern="1200">
                <a:solidFill>
                  <a:schemeClr val="lt1"/>
                </a:solidFill>
                <a:latin typeface="+mn-lt"/>
                <a:ea typeface="+mn-ea"/>
                <a:cs typeface="+mn-cs"/>
              </a:defRPr>
            </a:lvl2pPr>
            <a:lvl3pPr marL="914400" algn="l" defTabSz="457200" rtl="0" fontAlgn="base">
              <a:spcBef>
                <a:spcPct val="0"/>
              </a:spcBef>
              <a:spcAft>
                <a:spcPct val="0"/>
              </a:spcAft>
              <a:defRPr kern="1200">
                <a:solidFill>
                  <a:schemeClr val="lt1"/>
                </a:solidFill>
                <a:latin typeface="+mn-lt"/>
                <a:ea typeface="+mn-ea"/>
                <a:cs typeface="+mn-cs"/>
              </a:defRPr>
            </a:lvl3pPr>
            <a:lvl4pPr marL="1371600" algn="l" defTabSz="457200" rtl="0" fontAlgn="base">
              <a:spcBef>
                <a:spcPct val="0"/>
              </a:spcBef>
              <a:spcAft>
                <a:spcPct val="0"/>
              </a:spcAft>
              <a:defRPr kern="1200">
                <a:solidFill>
                  <a:schemeClr val="lt1"/>
                </a:solidFill>
                <a:latin typeface="+mn-lt"/>
                <a:ea typeface="+mn-ea"/>
                <a:cs typeface="+mn-cs"/>
              </a:defRPr>
            </a:lvl4pPr>
            <a:lvl5pPr marL="1828800" algn="l" defTabSz="457200" rtl="0" fontAlgn="base">
              <a:spcBef>
                <a:spcPct val="0"/>
              </a:spcBef>
              <a:spcAft>
                <a:spcPct val="0"/>
              </a:spcAft>
              <a:defRPr kern="1200">
                <a:solidFill>
                  <a:schemeClr val="lt1"/>
                </a:solidFill>
                <a:latin typeface="+mn-lt"/>
                <a:ea typeface="+mn-ea"/>
                <a:cs typeface="+mn-cs"/>
              </a:defRPr>
            </a:lvl5pPr>
            <a:lvl6pPr marL="2286000" algn="l" defTabSz="457200" rtl="0" eaLnBrk="1" latinLnBrk="0" hangingPunct="1">
              <a:defRPr kern="1200">
                <a:solidFill>
                  <a:schemeClr val="lt1"/>
                </a:solidFill>
                <a:latin typeface="+mn-lt"/>
                <a:ea typeface="+mn-ea"/>
                <a:cs typeface="+mn-cs"/>
              </a:defRPr>
            </a:lvl6pPr>
            <a:lvl7pPr marL="2743200" algn="l" defTabSz="457200" rtl="0" eaLnBrk="1" latinLnBrk="0" hangingPunct="1">
              <a:defRPr kern="1200">
                <a:solidFill>
                  <a:schemeClr val="lt1"/>
                </a:solidFill>
                <a:latin typeface="+mn-lt"/>
                <a:ea typeface="+mn-ea"/>
                <a:cs typeface="+mn-cs"/>
              </a:defRPr>
            </a:lvl7pPr>
            <a:lvl8pPr marL="3200400" algn="l" defTabSz="457200" rtl="0" eaLnBrk="1" latinLnBrk="0" hangingPunct="1">
              <a:defRPr kern="1200">
                <a:solidFill>
                  <a:schemeClr val="lt1"/>
                </a:solidFill>
                <a:latin typeface="+mn-lt"/>
                <a:ea typeface="+mn-ea"/>
                <a:cs typeface="+mn-cs"/>
              </a:defRPr>
            </a:lvl8pPr>
            <a:lvl9pPr marL="3657600" algn="l" defTabSz="457200" rtl="0" eaLnBrk="1" latinLnBrk="0" hangingPunct="1">
              <a:defRPr kern="1200">
                <a:solidFill>
                  <a:schemeClr val="lt1"/>
                </a:solidFill>
                <a:latin typeface="+mn-lt"/>
                <a:ea typeface="+mn-ea"/>
                <a:cs typeface="+mn-cs"/>
              </a:defRPr>
            </a:lvl9pPr>
          </a:lstStyle>
          <a:p>
            <a:pPr algn="ctr">
              <a:defRPr/>
            </a:pPr>
            <a:r>
              <a:rPr lang="en-US"/>
              <a:t> </a:t>
            </a:r>
          </a:p>
        </xdr:txBody>
      </xdr:sp>
      <xdr:sp macro="" textlink="">
        <xdr:nvSpPr>
          <xdr:cNvPr id="5" name="Rectangle 4">
            <a:extLst>
              <a:ext uri="{FF2B5EF4-FFF2-40B4-BE49-F238E27FC236}">
                <a16:creationId xmlns:a16="http://schemas.microsoft.com/office/drawing/2014/main" id="{00000000-0008-0000-0000-000005000000}"/>
              </a:ext>
            </a:extLst>
          </xdr:cNvPr>
          <xdr:cNvSpPr/>
        </xdr:nvSpPr>
        <xdr:spPr bwMode="auto">
          <a:xfrm>
            <a:off x="2595171" y="68570"/>
            <a:ext cx="11224261" cy="818638"/>
          </a:xfrm>
          <a:prstGeom prst="rect">
            <a:avLst/>
          </a:prstGeom>
          <a:solidFill>
            <a:srgbClr val="002040"/>
          </a:solidFill>
          <a:ln>
            <a:noFill/>
          </a:ln>
        </xdr:spPr>
        <xdr:style>
          <a:lnRef idx="2">
            <a:schemeClr val="dk1">
              <a:shade val="50000"/>
            </a:schemeClr>
          </a:lnRef>
          <a:fillRef idx="1">
            <a:schemeClr val="dk1"/>
          </a:fillRef>
          <a:effectRef idx="0">
            <a:schemeClr val="dk1"/>
          </a:effectRef>
          <a:fontRef idx="minor">
            <a:schemeClr val="lt1"/>
          </a:fontRef>
        </xdr:style>
        <xdr:txBody>
          <a:bodyPr wrap="square" anchor="ctr"/>
          <a:lstStyle>
            <a:defPPr>
              <a:defRPr lang="en-US"/>
            </a:defPPr>
            <a:lvl1pPr algn="l" defTabSz="457200" rtl="0" fontAlgn="base">
              <a:spcBef>
                <a:spcPct val="0"/>
              </a:spcBef>
              <a:spcAft>
                <a:spcPct val="0"/>
              </a:spcAft>
              <a:defRPr kern="1200">
                <a:solidFill>
                  <a:schemeClr val="lt1"/>
                </a:solidFill>
                <a:latin typeface="+mn-lt"/>
                <a:ea typeface="+mn-ea"/>
                <a:cs typeface="+mn-cs"/>
              </a:defRPr>
            </a:lvl1pPr>
            <a:lvl2pPr marL="457200" algn="l" defTabSz="457200" rtl="0" fontAlgn="base">
              <a:spcBef>
                <a:spcPct val="0"/>
              </a:spcBef>
              <a:spcAft>
                <a:spcPct val="0"/>
              </a:spcAft>
              <a:defRPr kern="1200">
                <a:solidFill>
                  <a:schemeClr val="lt1"/>
                </a:solidFill>
                <a:latin typeface="+mn-lt"/>
                <a:ea typeface="+mn-ea"/>
                <a:cs typeface="+mn-cs"/>
              </a:defRPr>
            </a:lvl2pPr>
            <a:lvl3pPr marL="914400" algn="l" defTabSz="457200" rtl="0" fontAlgn="base">
              <a:spcBef>
                <a:spcPct val="0"/>
              </a:spcBef>
              <a:spcAft>
                <a:spcPct val="0"/>
              </a:spcAft>
              <a:defRPr kern="1200">
                <a:solidFill>
                  <a:schemeClr val="lt1"/>
                </a:solidFill>
                <a:latin typeface="+mn-lt"/>
                <a:ea typeface="+mn-ea"/>
                <a:cs typeface="+mn-cs"/>
              </a:defRPr>
            </a:lvl3pPr>
            <a:lvl4pPr marL="1371600" algn="l" defTabSz="457200" rtl="0" fontAlgn="base">
              <a:spcBef>
                <a:spcPct val="0"/>
              </a:spcBef>
              <a:spcAft>
                <a:spcPct val="0"/>
              </a:spcAft>
              <a:defRPr kern="1200">
                <a:solidFill>
                  <a:schemeClr val="lt1"/>
                </a:solidFill>
                <a:latin typeface="+mn-lt"/>
                <a:ea typeface="+mn-ea"/>
                <a:cs typeface="+mn-cs"/>
              </a:defRPr>
            </a:lvl4pPr>
            <a:lvl5pPr marL="1828800" algn="l" defTabSz="457200" rtl="0" fontAlgn="base">
              <a:spcBef>
                <a:spcPct val="0"/>
              </a:spcBef>
              <a:spcAft>
                <a:spcPct val="0"/>
              </a:spcAft>
              <a:defRPr kern="1200">
                <a:solidFill>
                  <a:schemeClr val="lt1"/>
                </a:solidFill>
                <a:latin typeface="+mn-lt"/>
                <a:ea typeface="+mn-ea"/>
                <a:cs typeface="+mn-cs"/>
              </a:defRPr>
            </a:lvl5pPr>
            <a:lvl6pPr marL="2286000" algn="l" defTabSz="457200" rtl="0" eaLnBrk="1" latinLnBrk="0" hangingPunct="1">
              <a:defRPr kern="1200">
                <a:solidFill>
                  <a:schemeClr val="lt1"/>
                </a:solidFill>
                <a:latin typeface="+mn-lt"/>
                <a:ea typeface="+mn-ea"/>
                <a:cs typeface="+mn-cs"/>
              </a:defRPr>
            </a:lvl6pPr>
            <a:lvl7pPr marL="2743200" algn="l" defTabSz="457200" rtl="0" eaLnBrk="1" latinLnBrk="0" hangingPunct="1">
              <a:defRPr kern="1200">
                <a:solidFill>
                  <a:schemeClr val="lt1"/>
                </a:solidFill>
                <a:latin typeface="+mn-lt"/>
                <a:ea typeface="+mn-ea"/>
                <a:cs typeface="+mn-cs"/>
              </a:defRPr>
            </a:lvl7pPr>
            <a:lvl8pPr marL="3200400" algn="l" defTabSz="457200" rtl="0" eaLnBrk="1" latinLnBrk="0" hangingPunct="1">
              <a:defRPr kern="1200">
                <a:solidFill>
                  <a:schemeClr val="lt1"/>
                </a:solidFill>
                <a:latin typeface="+mn-lt"/>
                <a:ea typeface="+mn-ea"/>
                <a:cs typeface="+mn-cs"/>
              </a:defRPr>
            </a:lvl8pPr>
            <a:lvl9pPr marL="3657600" algn="l" defTabSz="457200" rtl="0" eaLnBrk="1" latinLnBrk="0" hangingPunct="1">
              <a:defRPr kern="1200">
                <a:solidFill>
                  <a:schemeClr val="lt1"/>
                </a:solidFill>
                <a:latin typeface="+mn-lt"/>
                <a:ea typeface="+mn-ea"/>
                <a:cs typeface="+mn-cs"/>
              </a:defRPr>
            </a:lvl9pPr>
          </a:lstStyle>
          <a:p>
            <a:pPr algn="ctr">
              <a:defRPr/>
            </a:pPr>
            <a:r>
              <a:rPr lang="en-US"/>
              <a:t> </a:t>
            </a:r>
          </a:p>
        </xdr:txBody>
      </xdr:sp>
      <xdr:pic>
        <xdr:nvPicPr>
          <xdr:cNvPr id="6" name="POM.png" descr="/Users/anngoncalves/Desktop/UBC PPT Templates explore/graphic objects/POM.pn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385146" y="262036"/>
            <a:ext cx="895350" cy="1127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theUofBC.png" descr="/Users/anngoncalves/Desktop/UBC PPT Templates explore/graphic objects/theUofBC.pn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2985765" y="283202"/>
            <a:ext cx="2176463" cy="6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2858772" y="399631"/>
            <a:ext cx="10963056" cy="45508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200" b="1">
                <a:solidFill>
                  <a:schemeClr val="bg1"/>
                </a:solidFill>
                <a:latin typeface="Tahoma" panose="020B0604030504040204" pitchFamily="34" charset="0"/>
                <a:ea typeface="Tahoma" panose="020B0604030504040204" pitchFamily="34" charset="0"/>
                <a:cs typeface="Tahoma" panose="020B0604030504040204" pitchFamily="34" charset="0"/>
              </a:rPr>
              <a:t>Personal Information Application Risk Assessment - Unit Profile</a:t>
            </a:r>
          </a:p>
        </xdr:txBody>
      </xdr:sp>
      <xdr:pic>
        <xdr:nvPicPr>
          <xdr:cNvPr id="9" name="shield.png" descr="/Users/anngoncalves/Desktop/UBC PPT Templates explore/graphic objects/shield.pn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571500" y="232410"/>
            <a:ext cx="352425" cy="401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0</xdr:row>
      <xdr:rowOff>0</xdr:rowOff>
    </xdr:from>
    <xdr:to>
      <xdr:col>9</xdr:col>
      <xdr:colOff>142881</xdr:colOff>
      <xdr:row>4</xdr:row>
      <xdr:rowOff>7327</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142875" y="0"/>
          <a:ext cx="2895606" cy="731227"/>
          <a:chOff x="144827" y="-484"/>
          <a:chExt cx="16152661" cy="804890"/>
        </a:xfrm>
      </xdr:grpSpPr>
      <xdr:sp macro="" textlink="">
        <xdr:nvSpPr>
          <xdr:cNvPr id="17" name="Rectangle 16">
            <a:extLst>
              <a:ext uri="{FF2B5EF4-FFF2-40B4-BE49-F238E27FC236}">
                <a16:creationId xmlns:a16="http://schemas.microsoft.com/office/drawing/2014/main" id="{00000000-0008-0000-0100-000011000000}"/>
              </a:ext>
            </a:extLst>
          </xdr:cNvPr>
          <xdr:cNvSpPr/>
        </xdr:nvSpPr>
        <xdr:spPr bwMode="auto">
          <a:xfrm>
            <a:off x="144827" y="144"/>
            <a:ext cx="1289449" cy="804262"/>
          </a:xfrm>
          <a:prstGeom prst="rect">
            <a:avLst/>
          </a:prstGeom>
          <a:solidFill>
            <a:srgbClr val="002040"/>
          </a:solidFill>
          <a:ln>
            <a:noFill/>
          </a:ln>
        </xdr:spPr>
        <xdr:style>
          <a:lnRef idx="2">
            <a:schemeClr val="dk1">
              <a:shade val="50000"/>
            </a:schemeClr>
          </a:lnRef>
          <a:fillRef idx="1">
            <a:schemeClr val="dk1"/>
          </a:fillRef>
          <a:effectRef idx="0">
            <a:schemeClr val="dk1"/>
          </a:effectRef>
          <a:fontRef idx="minor">
            <a:schemeClr val="lt1"/>
          </a:fontRef>
        </xdr:style>
        <xdr:txBody>
          <a:bodyPr wrap="square" anchor="ctr"/>
          <a:lstStyle>
            <a:defPPr>
              <a:defRPr lang="en-US"/>
            </a:defPPr>
            <a:lvl1pPr algn="l" defTabSz="457200" rtl="0" fontAlgn="base">
              <a:spcBef>
                <a:spcPct val="0"/>
              </a:spcBef>
              <a:spcAft>
                <a:spcPct val="0"/>
              </a:spcAft>
              <a:defRPr kern="1200">
                <a:solidFill>
                  <a:schemeClr val="lt1"/>
                </a:solidFill>
                <a:latin typeface="+mn-lt"/>
                <a:ea typeface="+mn-ea"/>
                <a:cs typeface="+mn-cs"/>
              </a:defRPr>
            </a:lvl1pPr>
            <a:lvl2pPr marL="457200" algn="l" defTabSz="457200" rtl="0" fontAlgn="base">
              <a:spcBef>
                <a:spcPct val="0"/>
              </a:spcBef>
              <a:spcAft>
                <a:spcPct val="0"/>
              </a:spcAft>
              <a:defRPr kern="1200">
                <a:solidFill>
                  <a:schemeClr val="lt1"/>
                </a:solidFill>
                <a:latin typeface="+mn-lt"/>
                <a:ea typeface="+mn-ea"/>
                <a:cs typeface="+mn-cs"/>
              </a:defRPr>
            </a:lvl2pPr>
            <a:lvl3pPr marL="914400" algn="l" defTabSz="457200" rtl="0" fontAlgn="base">
              <a:spcBef>
                <a:spcPct val="0"/>
              </a:spcBef>
              <a:spcAft>
                <a:spcPct val="0"/>
              </a:spcAft>
              <a:defRPr kern="1200">
                <a:solidFill>
                  <a:schemeClr val="lt1"/>
                </a:solidFill>
                <a:latin typeface="+mn-lt"/>
                <a:ea typeface="+mn-ea"/>
                <a:cs typeface="+mn-cs"/>
              </a:defRPr>
            </a:lvl3pPr>
            <a:lvl4pPr marL="1371600" algn="l" defTabSz="457200" rtl="0" fontAlgn="base">
              <a:spcBef>
                <a:spcPct val="0"/>
              </a:spcBef>
              <a:spcAft>
                <a:spcPct val="0"/>
              </a:spcAft>
              <a:defRPr kern="1200">
                <a:solidFill>
                  <a:schemeClr val="lt1"/>
                </a:solidFill>
                <a:latin typeface="+mn-lt"/>
                <a:ea typeface="+mn-ea"/>
                <a:cs typeface="+mn-cs"/>
              </a:defRPr>
            </a:lvl4pPr>
            <a:lvl5pPr marL="1828800" algn="l" defTabSz="457200" rtl="0" fontAlgn="base">
              <a:spcBef>
                <a:spcPct val="0"/>
              </a:spcBef>
              <a:spcAft>
                <a:spcPct val="0"/>
              </a:spcAft>
              <a:defRPr kern="1200">
                <a:solidFill>
                  <a:schemeClr val="lt1"/>
                </a:solidFill>
                <a:latin typeface="+mn-lt"/>
                <a:ea typeface="+mn-ea"/>
                <a:cs typeface="+mn-cs"/>
              </a:defRPr>
            </a:lvl5pPr>
            <a:lvl6pPr marL="2286000" algn="l" defTabSz="457200" rtl="0" eaLnBrk="1" latinLnBrk="0" hangingPunct="1">
              <a:defRPr kern="1200">
                <a:solidFill>
                  <a:schemeClr val="lt1"/>
                </a:solidFill>
                <a:latin typeface="+mn-lt"/>
                <a:ea typeface="+mn-ea"/>
                <a:cs typeface="+mn-cs"/>
              </a:defRPr>
            </a:lvl6pPr>
            <a:lvl7pPr marL="2743200" algn="l" defTabSz="457200" rtl="0" eaLnBrk="1" latinLnBrk="0" hangingPunct="1">
              <a:defRPr kern="1200">
                <a:solidFill>
                  <a:schemeClr val="lt1"/>
                </a:solidFill>
                <a:latin typeface="+mn-lt"/>
                <a:ea typeface="+mn-ea"/>
                <a:cs typeface="+mn-cs"/>
              </a:defRPr>
            </a:lvl7pPr>
            <a:lvl8pPr marL="3200400" algn="l" defTabSz="457200" rtl="0" eaLnBrk="1" latinLnBrk="0" hangingPunct="1">
              <a:defRPr kern="1200">
                <a:solidFill>
                  <a:schemeClr val="lt1"/>
                </a:solidFill>
                <a:latin typeface="+mn-lt"/>
                <a:ea typeface="+mn-ea"/>
                <a:cs typeface="+mn-cs"/>
              </a:defRPr>
            </a:lvl8pPr>
            <a:lvl9pPr marL="3657600" algn="l" defTabSz="457200" rtl="0" eaLnBrk="1" latinLnBrk="0" hangingPunct="1">
              <a:defRPr kern="1200">
                <a:solidFill>
                  <a:schemeClr val="lt1"/>
                </a:solidFill>
                <a:latin typeface="+mn-lt"/>
                <a:ea typeface="+mn-ea"/>
                <a:cs typeface="+mn-cs"/>
              </a:defRPr>
            </a:lvl9pPr>
          </a:lstStyle>
          <a:p>
            <a:pPr algn="ctr">
              <a:defRPr/>
            </a:pPr>
            <a:r>
              <a:rPr lang="en-US"/>
              <a:t> </a:t>
            </a:r>
          </a:p>
        </xdr:txBody>
      </xdr:sp>
      <xdr:sp macro="" textlink="">
        <xdr:nvSpPr>
          <xdr:cNvPr id="18" name="Rectangle 17">
            <a:extLst>
              <a:ext uri="{FF2B5EF4-FFF2-40B4-BE49-F238E27FC236}">
                <a16:creationId xmlns:a16="http://schemas.microsoft.com/office/drawing/2014/main" id="{00000000-0008-0000-0100-000012000000}"/>
              </a:ext>
            </a:extLst>
          </xdr:cNvPr>
          <xdr:cNvSpPr/>
        </xdr:nvSpPr>
        <xdr:spPr bwMode="auto">
          <a:xfrm>
            <a:off x="1393108" y="-484"/>
            <a:ext cx="2275560" cy="804320"/>
          </a:xfrm>
          <a:prstGeom prst="rect">
            <a:avLst/>
          </a:prstGeom>
          <a:solidFill>
            <a:srgbClr val="002040"/>
          </a:solidFill>
          <a:ln>
            <a:noFill/>
          </a:ln>
        </xdr:spPr>
        <xdr:style>
          <a:lnRef idx="2">
            <a:schemeClr val="dk1">
              <a:shade val="50000"/>
            </a:schemeClr>
          </a:lnRef>
          <a:fillRef idx="1">
            <a:schemeClr val="dk1"/>
          </a:fillRef>
          <a:effectRef idx="0">
            <a:schemeClr val="dk1"/>
          </a:effectRef>
          <a:fontRef idx="minor">
            <a:schemeClr val="lt1"/>
          </a:fontRef>
        </xdr:style>
        <xdr:txBody>
          <a:bodyPr wrap="square" anchor="ctr"/>
          <a:lstStyle>
            <a:defPPr>
              <a:defRPr lang="en-US"/>
            </a:defPPr>
            <a:lvl1pPr algn="l" defTabSz="457200" rtl="0" fontAlgn="base">
              <a:spcBef>
                <a:spcPct val="0"/>
              </a:spcBef>
              <a:spcAft>
                <a:spcPct val="0"/>
              </a:spcAft>
              <a:defRPr kern="1200">
                <a:solidFill>
                  <a:schemeClr val="lt1"/>
                </a:solidFill>
                <a:latin typeface="+mn-lt"/>
                <a:ea typeface="+mn-ea"/>
                <a:cs typeface="+mn-cs"/>
              </a:defRPr>
            </a:lvl1pPr>
            <a:lvl2pPr marL="457200" algn="l" defTabSz="457200" rtl="0" fontAlgn="base">
              <a:spcBef>
                <a:spcPct val="0"/>
              </a:spcBef>
              <a:spcAft>
                <a:spcPct val="0"/>
              </a:spcAft>
              <a:defRPr kern="1200">
                <a:solidFill>
                  <a:schemeClr val="lt1"/>
                </a:solidFill>
                <a:latin typeface="+mn-lt"/>
                <a:ea typeface="+mn-ea"/>
                <a:cs typeface="+mn-cs"/>
              </a:defRPr>
            </a:lvl2pPr>
            <a:lvl3pPr marL="914400" algn="l" defTabSz="457200" rtl="0" fontAlgn="base">
              <a:spcBef>
                <a:spcPct val="0"/>
              </a:spcBef>
              <a:spcAft>
                <a:spcPct val="0"/>
              </a:spcAft>
              <a:defRPr kern="1200">
                <a:solidFill>
                  <a:schemeClr val="lt1"/>
                </a:solidFill>
                <a:latin typeface="+mn-lt"/>
                <a:ea typeface="+mn-ea"/>
                <a:cs typeface="+mn-cs"/>
              </a:defRPr>
            </a:lvl3pPr>
            <a:lvl4pPr marL="1371600" algn="l" defTabSz="457200" rtl="0" fontAlgn="base">
              <a:spcBef>
                <a:spcPct val="0"/>
              </a:spcBef>
              <a:spcAft>
                <a:spcPct val="0"/>
              </a:spcAft>
              <a:defRPr kern="1200">
                <a:solidFill>
                  <a:schemeClr val="lt1"/>
                </a:solidFill>
                <a:latin typeface="+mn-lt"/>
                <a:ea typeface="+mn-ea"/>
                <a:cs typeface="+mn-cs"/>
              </a:defRPr>
            </a:lvl4pPr>
            <a:lvl5pPr marL="1828800" algn="l" defTabSz="457200" rtl="0" fontAlgn="base">
              <a:spcBef>
                <a:spcPct val="0"/>
              </a:spcBef>
              <a:spcAft>
                <a:spcPct val="0"/>
              </a:spcAft>
              <a:defRPr kern="1200">
                <a:solidFill>
                  <a:schemeClr val="lt1"/>
                </a:solidFill>
                <a:latin typeface="+mn-lt"/>
                <a:ea typeface="+mn-ea"/>
                <a:cs typeface="+mn-cs"/>
              </a:defRPr>
            </a:lvl5pPr>
            <a:lvl6pPr marL="2286000" algn="l" defTabSz="457200" rtl="0" eaLnBrk="1" latinLnBrk="0" hangingPunct="1">
              <a:defRPr kern="1200">
                <a:solidFill>
                  <a:schemeClr val="lt1"/>
                </a:solidFill>
                <a:latin typeface="+mn-lt"/>
                <a:ea typeface="+mn-ea"/>
                <a:cs typeface="+mn-cs"/>
              </a:defRPr>
            </a:lvl6pPr>
            <a:lvl7pPr marL="2743200" algn="l" defTabSz="457200" rtl="0" eaLnBrk="1" latinLnBrk="0" hangingPunct="1">
              <a:defRPr kern="1200">
                <a:solidFill>
                  <a:schemeClr val="lt1"/>
                </a:solidFill>
                <a:latin typeface="+mn-lt"/>
                <a:ea typeface="+mn-ea"/>
                <a:cs typeface="+mn-cs"/>
              </a:defRPr>
            </a:lvl7pPr>
            <a:lvl8pPr marL="3200400" algn="l" defTabSz="457200" rtl="0" eaLnBrk="1" latinLnBrk="0" hangingPunct="1">
              <a:defRPr kern="1200">
                <a:solidFill>
                  <a:schemeClr val="lt1"/>
                </a:solidFill>
                <a:latin typeface="+mn-lt"/>
                <a:ea typeface="+mn-ea"/>
                <a:cs typeface="+mn-cs"/>
              </a:defRPr>
            </a:lvl8pPr>
            <a:lvl9pPr marL="3657600" algn="l" defTabSz="457200" rtl="0" eaLnBrk="1" latinLnBrk="0" hangingPunct="1">
              <a:defRPr kern="1200">
                <a:solidFill>
                  <a:schemeClr val="lt1"/>
                </a:solidFill>
                <a:latin typeface="+mn-lt"/>
                <a:ea typeface="+mn-ea"/>
                <a:cs typeface="+mn-cs"/>
              </a:defRPr>
            </a:lvl9pPr>
          </a:lstStyle>
          <a:p>
            <a:pPr algn="ctr">
              <a:defRPr/>
            </a:pPr>
            <a:r>
              <a:rPr lang="en-US"/>
              <a:t> </a:t>
            </a:r>
          </a:p>
        </xdr:txBody>
      </xdr:sp>
      <xdr:sp macro="" textlink="">
        <xdr:nvSpPr>
          <xdr:cNvPr id="19" name="Rectangle 18">
            <a:extLst>
              <a:ext uri="{FF2B5EF4-FFF2-40B4-BE49-F238E27FC236}">
                <a16:creationId xmlns:a16="http://schemas.microsoft.com/office/drawing/2014/main" id="{00000000-0008-0000-0100-000013000000}"/>
              </a:ext>
            </a:extLst>
          </xdr:cNvPr>
          <xdr:cNvSpPr/>
        </xdr:nvSpPr>
        <xdr:spPr bwMode="auto">
          <a:xfrm>
            <a:off x="3513508" y="-484"/>
            <a:ext cx="11947807" cy="804319"/>
          </a:xfrm>
          <a:prstGeom prst="rect">
            <a:avLst/>
          </a:prstGeom>
          <a:solidFill>
            <a:srgbClr val="002040"/>
          </a:solidFill>
          <a:ln>
            <a:noFill/>
          </a:ln>
        </xdr:spPr>
        <xdr:style>
          <a:lnRef idx="2">
            <a:schemeClr val="dk1">
              <a:shade val="50000"/>
            </a:schemeClr>
          </a:lnRef>
          <a:fillRef idx="1">
            <a:schemeClr val="dk1"/>
          </a:fillRef>
          <a:effectRef idx="0">
            <a:schemeClr val="dk1"/>
          </a:effectRef>
          <a:fontRef idx="minor">
            <a:schemeClr val="lt1"/>
          </a:fontRef>
        </xdr:style>
        <xdr:txBody>
          <a:bodyPr wrap="square" anchor="ctr"/>
          <a:lstStyle>
            <a:defPPr>
              <a:defRPr lang="en-US"/>
            </a:defPPr>
            <a:lvl1pPr algn="l" defTabSz="457200" rtl="0" fontAlgn="base">
              <a:spcBef>
                <a:spcPct val="0"/>
              </a:spcBef>
              <a:spcAft>
                <a:spcPct val="0"/>
              </a:spcAft>
              <a:defRPr kern="1200">
                <a:solidFill>
                  <a:schemeClr val="lt1"/>
                </a:solidFill>
                <a:latin typeface="+mn-lt"/>
                <a:ea typeface="+mn-ea"/>
                <a:cs typeface="+mn-cs"/>
              </a:defRPr>
            </a:lvl1pPr>
            <a:lvl2pPr marL="457200" algn="l" defTabSz="457200" rtl="0" fontAlgn="base">
              <a:spcBef>
                <a:spcPct val="0"/>
              </a:spcBef>
              <a:spcAft>
                <a:spcPct val="0"/>
              </a:spcAft>
              <a:defRPr kern="1200">
                <a:solidFill>
                  <a:schemeClr val="lt1"/>
                </a:solidFill>
                <a:latin typeface="+mn-lt"/>
                <a:ea typeface="+mn-ea"/>
                <a:cs typeface="+mn-cs"/>
              </a:defRPr>
            </a:lvl2pPr>
            <a:lvl3pPr marL="914400" algn="l" defTabSz="457200" rtl="0" fontAlgn="base">
              <a:spcBef>
                <a:spcPct val="0"/>
              </a:spcBef>
              <a:spcAft>
                <a:spcPct val="0"/>
              </a:spcAft>
              <a:defRPr kern="1200">
                <a:solidFill>
                  <a:schemeClr val="lt1"/>
                </a:solidFill>
                <a:latin typeface="+mn-lt"/>
                <a:ea typeface="+mn-ea"/>
                <a:cs typeface="+mn-cs"/>
              </a:defRPr>
            </a:lvl3pPr>
            <a:lvl4pPr marL="1371600" algn="l" defTabSz="457200" rtl="0" fontAlgn="base">
              <a:spcBef>
                <a:spcPct val="0"/>
              </a:spcBef>
              <a:spcAft>
                <a:spcPct val="0"/>
              </a:spcAft>
              <a:defRPr kern="1200">
                <a:solidFill>
                  <a:schemeClr val="lt1"/>
                </a:solidFill>
                <a:latin typeface="+mn-lt"/>
                <a:ea typeface="+mn-ea"/>
                <a:cs typeface="+mn-cs"/>
              </a:defRPr>
            </a:lvl4pPr>
            <a:lvl5pPr marL="1828800" algn="l" defTabSz="457200" rtl="0" fontAlgn="base">
              <a:spcBef>
                <a:spcPct val="0"/>
              </a:spcBef>
              <a:spcAft>
                <a:spcPct val="0"/>
              </a:spcAft>
              <a:defRPr kern="1200">
                <a:solidFill>
                  <a:schemeClr val="lt1"/>
                </a:solidFill>
                <a:latin typeface="+mn-lt"/>
                <a:ea typeface="+mn-ea"/>
                <a:cs typeface="+mn-cs"/>
              </a:defRPr>
            </a:lvl5pPr>
            <a:lvl6pPr marL="2286000" algn="l" defTabSz="457200" rtl="0" eaLnBrk="1" latinLnBrk="0" hangingPunct="1">
              <a:defRPr kern="1200">
                <a:solidFill>
                  <a:schemeClr val="lt1"/>
                </a:solidFill>
                <a:latin typeface="+mn-lt"/>
                <a:ea typeface="+mn-ea"/>
                <a:cs typeface="+mn-cs"/>
              </a:defRPr>
            </a:lvl6pPr>
            <a:lvl7pPr marL="2743200" algn="l" defTabSz="457200" rtl="0" eaLnBrk="1" latinLnBrk="0" hangingPunct="1">
              <a:defRPr kern="1200">
                <a:solidFill>
                  <a:schemeClr val="lt1"/>
                </a:solidFill>
                <a:latin typeface="+mn-lt"/>
                <a:ea typeface="+mn-ea"/>
                <a:cs typeface="+mn-cs"/>
              </a:defRPr>
            </a:lvl7pPr>
            <a:lvl8pPr marL="3200400" algn="l" defTabSz="457200" rtl="0" eaLnBrk="1" latinLnBrk="0" hangingPunct="1">
              <a:defRPr kern="1200">
                <a:solidFill>
                  <a:schemeClr val="lt1"/>
                </a:solidFill>
                <a:latin typeface="+mn-lt"/>
                <a:ea typeface="+mn-ea"/>
                <a:cs typeface="+mn-cs"/>
              </a:defRPr>
            </a:lvl8pPr>
            <a:lvl9pPr marL="3657600" algn="l" defTabSz="457200" rtl="0" eaLnBrk="1" latinLnBrk="0" hangingPunct="1">
              <a:defRPr kern="1200">
                <a:solidFill>
                  <a:schemeClr val="lt1"/>
                </a:solidFill>
                <a:latin typeface="+mn-lt"/>
                <a:ea typeface="+mn-ea"/>
                <a:cs typeface="+mn-cs"/>
              </a:defRPr>
            </a:lvl9pPr>
          </a:lstStyle>
          <a:p>
            <a:pPr algn="ctr">
              <a:defRPr/>
            </a:pPr>
            <a:r>
              <a:rPr lang="en-US"/>
              <a:t> </a:t>
            </a:r>
          </a:p>
        </xdr:txBody>
      </xdr:sp>
      <xdr:pic>
        <xdr:nvPicPr>
          <xdr:cNvPr id="20" name="POM.png" descr="/Users/anngoncalves/Desktop/UBC PPT Templates explore/graphic objects/POM.p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777140" y="177301"/>
            <a:ext cx="2197196" cy="731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1" name="theUofBC.png" descr="/Users/anngoncalves/Desktop/UBC PPT Templates explore/graphic objects/theUofBC.png">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4193885" y="190687"/>
            <a:ext cx="6287134" cy="49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3570922" y="251041"/>
            <a:ext cx="12726566" cy="51589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bg1"/>
                </a:solidFill>
                <a:latin typeface="Tahoma" panose="020B0604030504040204" pitchFamily="34" charset="0"/>
                <a:ea typeface="Tahoma" panose="020B0604030504040204" pitchFamily="34" charset="0"/>
                <a:cs typeface="Tahoma" panose="020B0604030504040204" pitchFamily="34" charset="0"/>
              </a:rPr>
              <a:t>Personal Information Application Risk Assessment</a:t>
            </a:r>
          </a:p>
        </xdr:txBody>
      </xdr:sp>
      <xdr:pic>
        <xdr:nvPicPr>
          <xdr:cNvPr id="23" name="shield.png" descr="/Users/anngoncalves/Desktop/UBC PPT Templates explore/graphic objects/shield.p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344986" y="160760"/>
            <a:ext cx="1282086" cy="345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63500</xdr:colOff>
      <xdr:row>0</xdr:row>
      <xdr:rowOff>0</xdr:rowOff>
    </xdr:from>
    <xdr:to>
      <xdr:col>18</xdr:col>
      <xdr:colOff>63500</xdr:colOff>
      <xdr:row>4</xdr:row>
      <xdr:rowOff>116285</xdr:rowOff>
    </xdr:to>
    <xdr:grpSp>
      <xdr:nvGrpSpPr>
        <xdr:cNvPr id="2" name="Group 1">
          <a:extLst>
            <a:ext uri="{FF2B5EF4-FFF2-40B4-BE49-F238E27FC236}">
              <a16:creationId xmlns:a16="http://schemas.microsoft.com/office/drawing/2014/main" id="{00000000-0008-0000-0200-000002000000}"/>
            </a:ext>
          </a:extLst>
        </xdr:cNvPr>
        <xdr:cNvGrpSpPr>
          <a:grpSpLocks/>
        </xdr:cNvGrpSpPr>
      </xdr:nvGrpSpPr>
      <xdr:grpSpPr>
        <a:xfrm>
          <a:off x="63500" y="0"/>
          <a:ext cx="11620500" cy="840185"/>
          <a:chOff x="160020" y="0"/>
          <a:chExt cx="11995410" cy="817182"/>
        </a:xfrm>
      </xdr:grpSpPr>
      <xdr:sp macro="" textlink="">
        <xdr:nvSpPr>
          <xdr:cNvPr id="19" name="Rectangle 18">
            <a:extLst>
              <a:ext uri="{FF2B5EF4-FFF2-40B4-BE49-F238E27FC236}">
                <a16:creationId xmlns:a16="http://schemas.microsoft.com/office/drawing/2014/main" id="{00000000-0008-0000-0200-000013000000}"/>
              </a:ext>
            </a:extLst>
          </xdr:cNvPr>
          <xdr:cNvSpPr/>
        </xdr:nvSpPr>
        <xdr:spPr bwMode="auto">
          <a:xfrm>
            <a:off x="160020" y="0"/>
            <a:ext cx="901258" cy="809635"/>
          </a:xfrm>
          <a:prstGeom prst="rect">
            <a:avLst/>
          </a:prstGeom>
          <a:solidFill>
            <a:srgbClr val="002040"/>
          </a:solidFill>
          <a:ln>
            <a:noFill/>
          </a:ln>
        </xdr:spPr>
        <xdr:style>
          <a:lnRef idx="2">
            <a:schemeClr val="dk1">
              <a:shade val="50000"/>
            </a:schemeClr>
          </a:lnRef>
          <a:fillRef idx="1">
            <a:schemeClr val="dk1"/>
          </a:fillRef>
          <a:effectRef idx="0">
            <a:schemeClr val="dk1"/>
          </a:effectRef>
          <a:fontRef idx="minor">
            <a:schemeClr val="lt1"/>
          </a:fontRef>
        </xdr:style>
        <xdr:txBody>
          <a:bodyPr wrap="square" anchor="ctr"/>
          <a:lstStyle>
            <a:defPPr>
              <a:defRPr lang="en-US"/>
            </a:defPPr>
            <a:lvl1pPr algn="l" defTabSz="457200" rtl="0" fontAlgn="base">
              <a:spcBef>
                <a:spcPct val="0"/>
              </a:spcBef>
              <a:spcAft>
                <a:spcPct val="0"/>
              </a:spcAft>
              <a:defRPr kern="1200">
                <a:solidFill>
                  <a:schemeClr val="lt1"/>
                </a:solidFill>
                <a:latin typeface="+mn-lt"/>
                <a:ea typeface="+mn-ea"/>
                <a:cs typeface="+mn-cs"/>
              </a:defRPr>
            </a:lvl1pPr>
            <a:lvl2pPr marL="457200" algn="l" defTabSz="457200" rtl="0" fontAlgn="base">
              <a:spcBef>
                <a:spcPct val="0"/>
              </a:spcBef>
              <a:spcAft>
                <a:spcPct val="0"/>
              </a:spcAft>
              <a:defRPr kern="1200">
                <a:solidFill>
                  <a:schemeClr val="lt1"/>
                </a:solidFill>
                <a:latin typeface="+mn-lt"/>
                <a:ea typeface="+mn-ea"/>
                <a:cs typeface="+mn-cs"/>
              </a:defRPr>
            </a:lvl2pPr>
            <a:lvl3pPr marL="914400" algn="l" defTabSz="457200" rtl="0" fontAlgn="base">
              <a:spcBef>
                <a:spcPct val="0"/>
              </a:spcBef>
              <a:spcAft>
                <a:spcPct val="0"/>
              </a:spcAft>
              <a:defRPr kern="1200">
                <a:solidFill>
                  <a:schemeClr val="lt1"/>
                </a:solidFill>
                <a:latin typeface="+mn-lt"/>
                <a:ea typeface="+mn-ea"/>
                <a:cs typeface="+mn-cs"/>
              </a:defRPr>
            </a:lvl3pPr>
            <a:lvl4pPr marL="1371600" algn="l" defTabSz="457200" rtl="0" fontAlgn="base">
              <a:spcBef>
                <a:spcPct val="0"/>
              </a:spcBef>
              <a:spcAft>
                <a:spcPct val="0"/>
              </a:spcAft>
              <a:defRPr kern="1200">
                <a:solidFill>
                  <a:schemeClr val="lt1"/>
                </a:solidFill>
                <a:latin typeface="+mn-lt"/>
                <a:ea typeface="+mn-ea"/>
                <a:cs typeface="+mn-cs"/>
              </a:defRPr>
            </a:lvl4pPr>
            <a:lvl5pPr marL="1828800" algn="l" defTabSz="457200" rtl="0" fontAlgn="base">
              <a:spcBef>
                <a:spcPct val="0"/>
              </a:spcBef>
              <a:spcAft>
                <a:spcPct val="0"/>
              </a:spcAft>
              <a:defRPr kern="1200">
                <a:solidFill>
                  <a:schemeClr val="lt1"/>
                </a:solidFill>
                <a:latin typeface="+mn-lt"/>
                <a:ea typeface="+mn-ea"/>
                <a:cs typeface="+mn-cs"/>
              </a:defRPr>
            </a:lvl5pPr>
            <a:lvl6pPr marL="2286000" algn="l" defTabSz="457200" rtl="0" eaLnBrk="1" latinLnBrk="0" hangingPunct="1">
              <a:defRPr kern="1200">
                <a:solidFill>
                  <a:schemeClr val="lt1"/>
                </a:solidFill>
                <a:latin typeface="+mn-lt"/>
                <a:ea typeface="+mn-ea"/>
                <a:cs typeface="+mn-cs"/>
              </a:defRPr>
            </a:lvl6pPr>
            <a:lvl7pPr marL="2743200" algn="l" defTabSz="457200" rtl="0" eaLnBrk="1" latinLnBrk="0" hangingPunct="1">
              <a:defRPr kern="1200">
                <a:solidFill>
                  <a:schemeClr val="lt1"/>
                </a:solidFill>
                <a:latin typeface="+mn-lt"/>
                <a:ea typeface="+mn-ea"/>
                <a:cs typeface="+mn-cs"/>
              </a:defRPr>
            </a:lvl7pPr>
            <a:lvl8pPr marL="3200400" algn="l" defTabSz="457200" rtl="0" eaLnBrk="1" latinLnBrk="0" hangingPunct="1">
              <a:defRPr kern="1200">
                <a:solidFill>
                  <a:schemeClr val="lt1"/>
                </a:solidFill>
                <a:latin typeface="+mn-lt"/>
                <a:ea typeface="+mn-ea"/>
                <a:cs typeface="+mn-cs"/>
              </a:defRPr>
            </a:lvl8pPr>
            <a:lvl9pPr marL="3657600" algn="l" defTabSz="457200" rtl="0" eaLnBrk="1" latinLnBrk="0" hangingPunct="1">
              <a:defRPr kern="1200">
                <a:solidFill>
                  <a:schemeClr val="lt1"/>
                </a:solidFill>
                <a:latin typeface="+mn-lt"/>
                <a:ea typeface="+mn-ea"/>
                <a:cs typeface="+mn-cs"/>
              </a:defRPr>
            </a:lvl9pPr>
          </a:lstStyle>
          <a:p>
            <a:pPr algn="ctr">
              <a:defRPr/>
            </a:pPr>
            <a:r>
              <a:rPr lang="en-US"/>
              <a:t> </a:t>
            </a:r>
          </a:p>
        </xdr:txBody>
      </xdr:sp>
      <xdr:sp macro="" textlink="">
        <xdr:nvSpPr>
          <xdr:cNvPr id="20" name="Rectangle 19">
            <a:extLst>
              <a:ext uri="{FF2B5EF4-FFF2-40B4-BE49-F238E27FC236}">
                <a16:creationId xmlns:a16="http://schemas.microsoft.com/office/drawing/2014/main" id="{00000000-0008-0000-0200-000014000000}"/>
              </a:ext>
            </a:extLst>
          </xdr:cNvPr>
          <xdr:cNvSpPr/>
        </xdr:nvSpPr>
        <xdr:spPr bwMode="auto">
          <a:xfrm>
            <a:off x="1039591" y="0"/>
            <a:ext cx="1071739" cy="805949"/>
          </a:xfrm>
          <a:prstGeom prst="rect">
            <a:avLst/>
          </a:prstGeom>
          <a:solidFill>
            <a:srgbClr val="002040"/>
          </a:solidFill>
          <a:ln>
            <a:noFill/>
          </a:ln>
        </xdr:spPr>
        <xdr:style>
          <a:lnRef idx="2">
            <a:schemeClr val="dk1">
              <a:shade val="50000"/>
            </a:schemeClr>
          </a:lnRef>
          <a:fillRef idx="1">
            <a:schemeClr val="dk1"/>
          </a:fillRef>
          <a:effectRef idx="0">
            <a:schemeClr val="dk1"/>
          </a:effectRef>
          <a:fontRef idx="minor">
            <a:schemeClr val="lt1"/>
          </a:fontRef>
        </xdr:style>
        <xdr:txBody>
          <a:bodyPr wrap="square" anchor="ctr"/>
          <a:lstStyle>
            <a:defPPr>
              <a:defRPr lang="en-US"/>
            </a:defPPr>
            <a:lvl1pPr algn="l" defTabSz="457200" rtl="0" fontAlgn="base">
              <a:spcBef>
                <a:spcPct val="0"/>
              </a:spcBef>
              <a:spcAft>
                <a:spcPct val="0"/>
              </a:spcAft>
              <a:defRPr kern="1200">
                <a:solidFill>
                  <a:schemeClr val="lt1"/>
                </a:solidFill>
                <a:latin typeface="+mn-lt"/>
                <a:ea typeface="+mn-ea"/>
                <a:cs typeface="+mn-cs"/>
              </a:defRPr>
            </a:lvl1pPr>
            <a:lvl2pPr marL="457200" algn="l" defTabSz="457200" rtl="0" fontAlgn="base">
              <a:spcBef>
                <a:spcPct val="0"/>
              </a:spcBef>
              <a:spcAft>
                <a:spcPct val="0"/>
              </a:spcAft>
              <a:defRPr kern="1200">
                <a:solidFill>
                  <a:schemeClr val="lt1"/>
                </a:solidFill>
                <a:latin typeface="+mn-lt"/>
                <a:ea typeface="+mn-ea"/>
                <a:cs typeface="+mn-cs"/>
              </a:defRPr>
            </a:lvl2pPr>
            <a:lvl3pPr marL="914400" algn="l" defTabSz="457200" rtl="0" fontAlgn="base">
              <a:spcBef>
                <a:spcPct val="0"/>
              </a:spcBef>
              <a:spcAft>
                <a:spcPct val="0"/>
              </a:spcAft>
              <a:defRPr kern="1200">
                <a:solidFill>
                  <a:schemeClr val="lt1"/>
                </a:solidFill>
                <a:latin typeface="+mn-lt"/>
                <a:ea typeface="+mn-ea"/>
                <a:cs typeface="+mn-cs"/>
              </a:defRPr>
            </a:lvl3pPr>
            <a:lvl4pPr marL="1371600" algn="l" defTabSz="457200" rtl="0" fontAlgn="base">
              <a:spcBef>
                <a:spcPct val="0"/>
              </a:spcBef>
              <a:spcAft>
                <a:spcPct val="0"/>
              </a:spcAft>
              <a:defRPr kern="1200">
                <a:solidFill>
                  <a:schemeClr val="lt1"/>
                </a:solidFill>
                <a:latin typeface="+mn-lt"/>
                <a:ea typeface="+mn-ea"/>
                <a:cs typeface="+mn-cs"/>
              </a:defRPr>
            </a:lvl4pPr>
            <a:lvl5pPr marL="1828800" algn="l" defTabSz="457200" rtl="0" fontAlgn="base">
              <a:spcBef>
                <a:spcPct val="0"/>
              </a:spcBef>
              <a:spcAft>
                <a:spcPct val="0"/>
              </a:spcAft>
              <a:defRPr kern="1200">
                <a:solidFill>
                  <a:schemeClr val="lt1"/>
                </a:solidFill>
                <a:latin typeface="+mn-lt"/>
                <a:ea typeface="+mn-ea"/>
                <a:cs typeface="+mn-cs"/>
              </a:defRPr>
            </a:lvl5pPr>
            <a:lvl6pPr marL="2286000" algn="l" defTabSz="457200" rtl="0" eaLnBrk="1" latinLnBrk="0" hangingPunct="1">
              <a:defRPr kern="1200">
                <a:solidFill>
                  <a:schemeClr val="lt1"/>
                </a:solidFill>
                <a:latin typeface="+mn-lt"/>
                <a:ea typeface="+mn-ea"/>
                <a:cs typeface="+mn-cs"/>
              </a:defRPr>
            </a:lvl6pPr>
            <a:lvl7pPr marL="2743200" algn="l" defTabSz="457200" rtl="0" eaLnBrk="1" latinLnBrk="0" hangingPunct="1">
              <a:defRPr kern="1200">
                <a:solidFill>
                  <a:schemeClr val="lt1"/>
                </a:solidFill>
                <a:latin typeface="+mn-lt"/>
                <a:ea typeface="+mn-ea"/>
                <a:cs typeface="+mn-cs"/>
              </a:defRPr>
            </a:lvl7pPr>
            <a:lvl8pPr marL="3200400" algn="l" defTabSz="457200" rtl="0" eaLnBrk="1" latinLnBrk="0" hangingPunct="1">
              <a:defRPr kern="1200">
                <a:solidFill>
                  <a:schemeClr val="lt1"/>
                </a:solidFill>
                <a:latin typeface="+mn-lt"/>
                <a:ea typeface="+mn-ea"/>
                <a:cs typeface="+mn-cs"/>
              </a:defRPr>
            </a:lvl8pPr>
            <a:lvl9pPr marL="3657600" algn="l" defTabSz="457200" rtl="0" eaLnBrk="1" latinLnBrk="0" hangingPunct="1">
              <a:defRPr kern="1200">
                <a:solidFill>
                  <a:schemeClr val="lt1"/>
                </a:solidFill>
                <a:latin typeface="+mn-lt"/>
                <a:ea typeface="+mn-ea"/>
                <a:cs typeface="+mn-cs"/>
              </a:defRPr>
            </a:lvl9pPr>
          </a:lstStyle>
          <a:p>
            <a:pPr algn="ctr">
              <a:defRPr/>
            </a:pPr>
            <a:r>
              <a:rPr lang="en-US"/>
              <a:t> </a:t>
            </a:r>
          </a:p>
        </xdr:txBody>
      </xdr:sp>
      <xdr:sp macro="" textlink="">
        <xdr:nvSpPr>
          <xdr:cNvPr id="21" name="Rectangle 20">
            <a:extLst>
              <a:ext uri="{FF2B5EF4-FFF2-40B4-BE49-F238E27FC236}">
                <a16:creationId xmlns:a16="http://schemas.microsoft.com/office/drawing/2014/main" id="{00000000-0008-0000-0200-000015000000}"/>
              </a:ext>
            </a:extLst>
          </xdr:cNvPr>
          <xdr:cNvSpPr/>
        </xdr:nvSpPr>
        <xdr:spPr bwMode="auto">
          <a:xfrm>
            <a:off x="2105021" y="0"/>
            <a:ext cx="9231050" cy="802978"/>
          </a:xfrm>
          <a:prstGeom prst="rect">
            <a:avLst/>
          </a:prstGeom>
          <a:solidFill>
            <a:srgbClr val="002040"/>
          </a:solidFill>
          <a:ln>
            <a:noFill/>
          </a:ln>
        </xdr:spPr>
        <xdr:style>
          <a:lnRef idx="2">
            <a:schemeClr val="dk1">
              <a:shade val="50000"/>
            </a:schemeClr>
          </a:lnRef>
          <a:fillRef idx="1">
            <a:schemeClr val="dk1"/>
          </a:fillRef>
          <a:effectRef idx="0">
            <a:schemeClr val="dk1"/>
          </a:effectRef>
          <a:fontRef idx="minor">
            <a:schemeClr val="lt1"/>
          </a:fontRef>
        </xdr:style>
        <xdr:txBody>
          <a:bodyPr wrap="square" anchor="ctr"/>
          <a:lstStyle>
            <a:defPPr>
              <a:defRPr lang="en-US"/>
            </a:defPPr>
            <a:lvl1pPr algn="l" defTabSz="457200" rtl="0" fontAlgn="base">
              <a:spcBef>
                <a:spcPct val="0"/>
              </a:spcBef>
              <a:spcAft>
                <a:spcPct val="0"/>
              </a:spcAft>
              <a:defRPr kern="1200">
                <a:solidFill>
                  <a:schemeClr val="lt1"/>
                </a:solidFill>
                <a:latin typeface="+mn-lt"/>
                <a:ea typeface="+mn-ea"/>
                <a:cs typeface="+mn-cs"/>
              </a:defRPr>
            </a:lvl1pPr>
            <a:lvl2pPr marL="457200" algn="l" defTabSz="457200" rtl="0" fontAlgn="base">
              <a:spcBef>
                <a:spcPct val="0"/>
              </a:spcBef>
              <a:spcAft>
                <a:spcPct val="0"/>
              </a:spcAft>
              <a:defRPr kern="1200">
                <a:solidFill>
                  <a:schemeClr val="lt1"/>
                </a:solidFill>
                <a:latin typeface="+mn-lt"/>
                <a:ea typeface="+mn-ea"/>
                <a:cs typeface="+mn-cs"/>
              </a:defRPr>
            </a:lvl2pPr>
            <a:lvl3pPr marL="914400" algn="l" defTabSz="457200" rtl="0" fontAlgn="base">
              <a:spcBef>
                <a:spcPct val="0"/>
              </a:spcBef>
              <a:spcAft>
                <a:spcPct val="0"/>
              </a:spcAft>
              <a:defRPr kern="1200">
                <a:solidFill>
                  <a:schemeClr val="lt1"/>
                </a:solidFill>
                <a:latin typeface="+mn-lt"/>
                <a:ea typeface="+mn-ea"/>
                <a:cs typeface="+mn-cs"/>
              </a:defRPr>
            </a:lvl3pPr>
            <a:lvl4pPr marL="1371600" algn="l" defTabSz="457200" rtl="0" fontAlgn="base">
              <a:spcBef>
                <a:spcPct val="0"/>
              </a:spcBef>
              <a:spcAft>
                <a:spcPct val="0"/>
              </a:spcAft>
              <a:defRPr kern="1200">
                <a:solidFill>
                  <a:schemeClr val="lt1"/>
                </a:solidFill>
                <a:latin typeface="+mn-lt"/>
                <a:ea typeface="+mn-ea"/>
                <a:cs typeface="+mn-cs"/>
              </a:defRPr>
            </a:lvl4pPr>
            <a:lvl5pPr marL="1828800" algn="l" defTabSz="457200" rtl="0" fontAlgn="base">
              <a:spcBef>
                <a:spcPct val="0"/>
              </a:spcBef>
              <a:spcAft>
                <a:spcPct val="0"/>
              </a:spcAft>
              <a:defRPr kern="1200">
                <a:solidFill>
                  <a:schemeClr val="lt1"/>
                </a:solidFill>
                <a:latin typeface="+mn-lt"/>
                <a:ea typeface="+mn-ea"/>
                <a:cs typeface="+mn-cs"/>
              </a:defRPr>
            </a:lvl5pPr>
            <a:lvl6pPr marL="2286000" algn="l" defTabSz="457200" rtl="0" eaLnBrk="1" latinLnBrk="0" hangingPunct="1">
              <a:defRPr kern="1200">
                <a:solidFill>
                  <a:schemeClr val="lt1"/>
                </a:solidFill>
                <a:latin typeface="+mn-lt"/>
                <a:ea typeface="+mn-ea"/>
                <a:cs typeface="+mn-cs"/>
              </a:defRPr>
            </a:lvl6pPr>
            <a:lvl7pPr marL="2743200" algn="l" defTabSz="457200" rtl="0" eaLnBrk="1" latinLnBrk="0" hangingPunct="1">
              <a:defRPr kern="1200">
                <a:solidFill>
                  <a:schemeClr val="lt1"/>
                </a:solidFill>
                <a:latin typeface="+mn-lt"/>
                <a:ea typeface="+mn-ea"/>
                <a:cs typeface="+mn-cs"/>
              </a:defRPr>
            </a:lvl7pPr>
            <a:lvl8pPr marL="3200400" algn="l" defTabSz="457200" rtl="0" eaLnBrk="1" latinLnBrk="0" hangingPunct="1">
              <a:defRPr kern="1200">
                <a:solidFill>
                  <a:schemeClr val="lt1"/>
                </a:solidFill>
                <a:latin typeface="+mn-lt"/>
                <a:ea typeface="+mn-ea"/>
                <a:cs typeface="+mn-cs"/>
              </a:defRPr>
            </a:lvl8pPr>
            <a:lvl9pPr marL="3657600" algn="l" defTabSz="457200" rtl="0" eaLnBrk="1" latinLnBrk="0" hangingPunct="1">
              <a:defRPr kern="1200">
                <a:solidFill>
                  <a:schemeClr val="lt1"/>
                </a:solidFill>
                <a:latin typeface="+mn-lt"/>
                <a:ea typeface="+mn-ea"/>
                <a:cs typeface="+mn-cs"/>
              </a:defRPr>
            </a:lvl9pPr>
          </a:lstStyle>
          <a:p>
            <a:pPr algn="ctr">
              <a:defRPr/>
            </a:pPr>
            <a:r>
              <a:rPr lang="en-US"/>
              <a:t> </a:t>
            </a:r>
          </a:p>
        </xdr:txBody>
      </xdr:sp>
      <xdr:pic>
        <xdr:nvPicPr>
          <xdr:cNvPr id="22" name="POM.png" descr="/Users/anngoncalves/Desktop/UBC PPT Templates explore/graphic objects/POM.png">
            <a:extLst>
              <a:ext uri="{FF2B5EF4-FFF2-40B4-BE49-F238E27FC236}">
                <a16:creationId xmlns:a16="http://schemas.microsoft.com/office/drawing/2014/main" id="{00000000-0008-0000-0200-000016000000}"/>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028913" y="193466"/>
            <a:ext cx="805306" cy="1127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3" name="theUofBC.png" descr="/Users/anngoncalves/Desktop/UBC PPT Templates explore/graphic objects/theUofBC.png">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2428939" y="214632"/>
            <a:ext cx="1957580" cy="6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4" name="TextBox 23">
            <a:extLst>
              <a:ext uri="{FF2B5EF4-FFF2-40B4-BE49-F238E27FC236}">
                <a16:creationId xmlns:a16="http://schemas.microsoft.com/office/drawing/2014/main" id="{00000000-0008-0000-0200-000018000000}"/>
              </a:ext>
            </a:extLst>
          </xdr:cNvPr>
          <xdr:cNvSpPr txBox="1"/>
        </xdr:nvSpPr>
        <xdr:spPr>
          <a:xfrm>
            <a:off x="2294910" y="362098"/>
            <a:ext cx="9860520" cy="45508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200" b="1">
                <a:solidFill>
                  <a:schemeClr val="bg1"/>
                </a:solidFill>
                <a:latin typeface="Tahoma" panose="020B0604030504040204" pitchFamily="34" charset="0"/>
                <a:ea typeface="Tahoma" panose="020B0604030504040204" pitchFamily="34" charset="0"/>
                <a:cs typeface="Tahoma" panose="020B0604030504040204" pitchFamily="34" charset="0"/>
              </a:rPr>
              <a:t>Personal Information Application Risk Assessment - Results</a:t>
            </a:r>
          </a:p>
        </xdr:txBody>
      </xdr:sp>
      <xdr:pic>
        <xdr:nvPicPr>
          <xdr:cNvPr id="25" name="shield.png" descr="/Users/anngoncalves/Desktop/UBC PPT Templates explore/graphic objects/shield.png">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97093" y="163840"/>
            <a:ext cx="316982" cy="401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xdr:colOff>
      <xdr:row>0</xdr:row>
      <xdr:rowOff>0</xdr:rowOff>
    </xdr:from>
    <xdr:to>
      <xdr:col>17</xdr:col>
      <xdr:colOff>9525</xdr:colOff>
      <xdr:row>3</xdr:row>
      <xdr:rowOff>173765</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123826" y="0"/>
          <a:ext cx="17706974" cy="745265"/>
          <a:chOff x="121920" y="0"/>
          <a:chExt cx="15468272" cy="814089"/>
        </a:xfrm>
      </xdr:grpSpPr>
      <xdr:sp macro="" textlink="">
        <xdr:nvSpPr>
          <xdr:cNvPr id="4" name="Rectangle 3">
            <a:extLst>
              <a:ext uri="{FF2B5EF4-FFF2-40B4-BE49-F238E27FC236}">
                <a16:creationId xmlns:a16="http://schemas.microsoft.com/office/drawing/2014/main" id="{00000000-0008-0000-0300-000004000000}"/>
              </a:ext>
            </a:extLst>
          </xdr:cNvPr>
          <xdr:cNvSpPr/>
        </xdr:nvSpPr>
        <xdr:spPr bwMode="auto">
          <a:xfrm>
            <a:off x="121920" y="0"/>
            <a:ext cx="901258" cy="809635"/>
          </a:xfrm>
          <a:prstGeom prst="rect">
            <a:avLst/>
          </a:prstGeom>
          <a:solidFill>
            <a:srgbClr val="002040"/>
          </a:solidFill>
          <a:ln>
            <a:noFill/>
          </a:ln>
        </xdr:spPr>
        <xdr:style>
          <a:lnRef idx="2">
            <a:schemeClr val="dk1">
              <a:shade val="50000"/>
            </a:schemeClr>
          </a:lnRef>
          <a:fillRef idx="1">
            <a:schemeClr val="dk1"/>
          </a:fillRef>
          <a:effectRef idx="0">
            <a:schemeClr val="dk1"/>
          </a:effectRef>
          <a:fontRef idx="minor">
            <a:schemeClr val="lt1"/>
          </a:fontRef>
        </xdr:style>
        <xdr:txBody>
          <a:bodyPr wrap="square" anchor="ctr"/>
          <a:lstStyle>
            <a:defPPr>
              <a:defRPr lang="en-US"/>
            </a:defPPr>
            <a:lvl1pPr algn="l" defTabSz="457200" rtl="0" fontAlgn="base">
              <a:spcBef>
                <a:spcPct val="0"/>
              </a:spcBef>
              <a:spcAft>
                <a:spcPct val="0"/>
              </a:spcAft>
              <a:defRPr kern="1200">
                <a:solidFill>
                  <a:schemeClr val="lt1"/>
                </a:solidFill>
                <a:latin typeface="+mn-lt"/>
                <a:ea typeface="+mn-ea"/>
                <a:cs typeface="+mn-cs"/>
              </a:defRPr>
            </a:lvl1pPr>
            <a:lvl2pPr marL="457200" algn="l" defTabSz="457200" rtl="0" fontAlgn="base">
              <a:spcBef>
                <a:spcPct val="0"/>
              </a:spcBef>
              <a:spcAft>
                <a:spcPct val="0"/>
              </a:spcAft>
              <a:defRPr kern="1200">
                <a:solidFill>
                  <a:schemeClr val="lt1"/>
                </a:solidFill>
                <a:latin typeface="+mn-lt"/>
                <a:ea typeface="+mn-ea"/>
                <a:cs typeface="+mn-cs"/>
              </a:defRPr>
            </a:lvl2pPr>
            <a:lvl3pPr marL="914400" algn="l" defTabSz="457200" rtl="0" fontAlgn="base">
              <a:spcBef>
                <a:spcPct val="0"/>
              </a:spcBef>
              <a:spcAft>
                <a:spcPct val="0"/>
              </a:spcAft>
              <a:defRPr kern="1200">
                <a:solidFill>
                  <a:schemeClr val="lt1"/>
                </a:solidFill>
                <a:latin typeface="+mn-lt"/>
                <a:ea typeface="+mn-ea"/>
                <a:cs typeface="+mn-cs"/>
              </a:defRPr>
            </a:lvl3pPr>
            <a:lvl4pPr marL="1371600" algn="l" defTabSz="457200" rtl="0" fontAlgn="base">
              <a:spcBef>
                <a:spcPct val="0"/>
              </a:spcBef>
              <a:spcAft>
                <a:spcPct val="0"/>
              </a:spcAft>
              <a:defRPr kern="1200">
                <a:solidFill>
                  <a:schemeClr val="lt1"/>
                </a:solidFill>
                <a:latin typeface="+mn-lt"/>
                <a:ea typeface="+mn-ea"/>
                <a:cs typeface="+mn-cs"/>
              </a:defRPr>
            </a:lvl4pPr>
            <a:lvl5pPr marL="1828800" algn="l" defTabSz="457200" rtl="0" fontAlgn="base">
              <a:spcBef>
                <a:spcPct val="0"/>
              </a:spcBef>
              <a:spcAft>
                <a:spcPct val="0"/>
              </a:spcAft>
              <a:defRPr kern="1200">
                <a:solidFill>
                  <a:schemeClr val="lt1"/>
                </a:solidFill>
                <a:latin typeface="+mn-lt"/>
                <a:ea typeface="+mn-ea"/>
                <a:cs typeface="+mn-cs"/>
              </a:defRPr>
            </a:lvl5pPr>
            <a:lvl6pPr marL="2286000" algn="l" defTabSz="457200" rtl="0" eaLnBrk="1" latinLnBrk="0" hangingPunct="1">
              <a:defRPr kern="1200">
                <a:solidFill>
                  <a:schemeClr val="lt1"/>
                </a:solidFill>
                <a:latin typeface="+mn-lt"/>
                <a:ea typeface="+mn-ea"/>
                <a:cs typeface="+mn-cs"/>
              </a:defRPr>
            </a:lvl6pPr>
            <a:lvl7pPr marL="2743200" algn="l" defTabSz="457200" rtl="0" eaLnBrk="1" latinLnBrk="0" hangingPunct="1">
              <a:defRPr kern="1200">
                <a:solidFill>
                  <a:schemeClr val="lt1"/>
                </a:solidFill>
                <a:latin typeface="+mn-lt"/>
                <a:ea typeface="+mn-ea"/>
                <a:cs typeface="+mn-cs"/>
              </a:defRPr>
            </a:lvl7pPr>
            <a:lvl8pPr marL="3200400" algn="l" defTabSz="457200" rtl="0" eaLnBrk="1" latinLnBrk="0" hangingPunct="1">
              <a:defRPr kern="1200">
                <a:solidFill>
                  <a:schemeClr val="lt1"/>
                </a:solidFill>
                <a:latin typeface="+mn-lt"/>
                <a:ea typeface="+mn-ea"/>
                <a:cs typeface="+mn-cs"/>
              </a:defRPr>
            </a:lvl8pPr>
            <a:lvl9pPr marL="3657600" algn="l" defTabSz="457200" rtl="0" eaLnBrk="1" latinLnBrk="0" hangingPunct="1">
              <a:defRPr kern="1200">
                <a:solidFill>
                  <a:schemeClr val="lt1"/>
                </a:solidFill>
                <a:latin typeface="+mn-lt"/>
                <a:ea typeface="+mn-ea"/>
                <a:cs typeface="+mn-cs"/>
              </a:defRPr>
            </a:lvl9pPr>
          </a:lstStyle>
          <a:p>
            <a:pPr algn="ctr">
              <a:defRPr/>
            </a:pPr>
            <a:r>
              <a:rPr lang="en-US"/>
              <a:t> </a:t>
            </a:r>
          </a:p>
        </xdr:txBody>
      </xdr:sp>
      <xdr:sp macro="" textlink="">
        <xdr:nvSpPr>
          <xdr:cNvPr id="5" name="Rectangle 4">
            <a:extLst>
              <a:ext uri="{FF2B5EF4-FFF2-40B4-BE49-F238E27FC236}">
                <a16:creationId xmlns:a16="http://schemas.microsoft.com/office/drawing/2014/main" id="{00000000-0008-0000-0300-000005000000}"/>
              </a:ext>
            </a:extLst>
          </xdr:cNvPr>
          <xdr:cNvSpPr/>
        </xdr:nvSpPr>
        <xdr:spPr bwMode="auto">
          <a:xfrm>
            <a:off x="971775" y="10"/>
            <a:ext cx="1094303" cy="810683"/>
          </a:xfrm>
          <a:prstGeom prst="rect">
            <a:avLst/>
          </a:prstGeom>
          <a:solidFill>
            <a:srgbClr val="002040"/>
          </a:solidFill>
          <a:ln>
            <a:noFill/>
          </a:ln>
        </xdr:spPr>
        <xdr:style>
          <a:lnRef idx="2">
            <a:schemeClr val="dk1">
              <a:shade val="50000"/>
            </a:schemeClr>
          </a:lnRef>
          <a:fillRef idx="1">
            <a:schemeClr val="dk1"/>
          </a:fillRef>
          <a:effectRef idx="0">
            <a:schemeClr val="dk1"/>
          </a:effectRef>
          <a:fontRef idx="minor">
            <a:schemeClr val="lt1"/>
          </a:fontRef>
        </xdr:style>
        <xdr:txBody>
          <a:bodyPr wrap="square" anchor="ctr"/>
          <a:lstStyle>
            <a:defPPr>
              <a:defRPr lang="en-US"/>
            </a:defPPr>
            <a:lvl1pPr algn="l" defTabSz="457200" rtl="0" fontAlgn="base">
              <a:spcBef>
                <a:spcPct val="0"/>
              </a:spcBef>
              <a:spcAft>
                <a:spcPct val="0"/>
              </a:spcAft>
              <a:defRPr kern="1200">
                <a:solidFill>
                  <a:schemeClr val="lt1"/>
                </a:solidFill>
                <a:latin typeface="+mn-lt"/>
                <a:ea typeface="+mn-ea"/>
                <a:cs typeface="+mn-cs"/>
              </a:defRPr>
            </a:lvl1pPr>
            <a:lvl2pPr marL="457200" algn="l" defTabSz="457200" rtl="0" fontAlgn="base">
              <a:spcBef>
                <a:spcPct val="0"/>
              </a:spcBef>
              <a:spcAft>
                <a:spcPct val="0"/>
              </a:spcAft>
              <a:defRPr kern="1200">
                <a:solidFill>
                  <a:schemeClr val="lt1"/>
                </a:solidFill>
                <a:latin typeface="+mn-lt"/>
                <a:ea typeface="+mn-ea"/>
                <a:cs typeface="+mn-cs"/>
              </a:defRPr>
            </a:lvl2pPr>
            <a:lvl3pPr marL="914400" algn="l" defTabSz="457200" rtl="0" fontAlgn="base">
              <a:spcBef>
                <a:spcPct val="0"/>
              </a:spcBef>
              <a:spcAft>
                <a:spcPct val="0"/>
              </a:spcAft>
              <a:defRPr kern="1200">
                <a:solidFill>
                  <a:schemeClr val="lt1"/>
                </a:solidFill>
                <a:latin typeface="+mn-lt"/>
                <a:ea typeface="+mn-ea"/>
                <a:cs typeface="+mn-cs"/>
              </a:defRPr>
            </a:lvl3pPr>
            <a:lvl4pPr marL="1371600" algn="l" defTabSz="457200" rtl="0" fontAlgn="base">
              <a:spcBef>
                <a:spcPct val="0"/>
              </a:spcBef>
              <a:spcAft>
                <a:spcPct val="0"/>
              </a:spcAft>
              <a:defRPr kern="1200">
                <a:solidFill>
                  <a:schemeClr val="lt1"/>
                </a:solidFill>
                <a:latin typeface="+mn-lt"/>
                <a:ea typeface="+mn-ea"/>
                <a:cs typeface="+mn-cs"/>
              </a:defRPr>
            </a:lvl4pPr>
            <a:lvl5pPr marL="1828800" algn="l" defTabSz="457200" rtl="0" fontAlgn="base">
              <a:spcBef>
                <a:spcPct val="0"/>
              </a:spcBef>
              <a:spcAft>
                <a:spcPct val="0"/>
              </a:spcAft>
              <a:defRPr kern="1200">
                <a:solidFill>
                  <a:schemeClr val="lt1"/>
                </a:solidFill>
                <a:latin typeface="+mn-lt"/>
                <a:ea typeface="+mn-ea"/>
                <a:cs typeface="+mn-cs"/>
              </a:defRPr>
            </a:lvl5pPr>
            <a:lvl6pPr marL="2286000" algn="l" defTabSz="457200" rtl="0" eaLnBrk="1" latinLnBrk="0" hangingPunct="1">
              <a:defRPr kern="1200">
                <a:solidFill>
                  <a:schemeClr val="lt1"/>
                </a:solidFill>
                <a:latin typeface="+mn-lt"/>
                <a:ea typeface="+mn-ea"/>
                <a:cs typeface="+mn-cs"/>
              </a:defRPr>
            </a:lvl6pPr>
            <a:lvl7pPr marL="2743200" algn="l" defTabSz="457200" rtl="0" eaLnBrk="1" latinLnBrk="0" hangingPunct="1">
              <a:defRPr kern="1200">
                <a:solidFill>
                  <a:schemeClr val="lt1"/>
                </a:solidFill>
                <a:latin typeface="+mn-lt"/>
                <a:ea typeface="+mn-ea"/>
                <a:cs typeface="+mn-cs"/>
              </a:defRPr>
            </a:lvl7pPr>
            <a:lvl8pPr marL="3200400" algn="l" defTabSz="457200" rtl="0" eaLnBrk="1" latinLnBrk="0" hangingPunct="1">
              <a:defRPr kern="1200">
                <a:solidFill>
                  <a:schemeClr val="lt1"/>
                </a:solidFill>
                <a:latin typeface="+mn-lt"/>
                <a:ea typeface="+mn-ea"/>
                <a:cs typeface="+mn-cs"/>
              </a:defRPr>
            </a:lvl8pPr>
            <a:lvl9pPr marL="3657600" algn="l" defTabSz="457200" rtl="0" eaLnBrk="1" latinLnBrk="0" hangingPunct="1">
              <a:defRPr kern="1200">
                <a:solidFill>
                  <a:schemeClr val="lt1"/>
                </a:solidFill>
                <a:latin typeface="+mn-lt"/>
                <a:ea typeface="+mn-ea"/>
                <a:cs typeface="+mn-cs"/>
              </a:defRPr>
            </a:lvl9pPr>
          </a:lstStyle>
          <a:p>
            <a:pPr algn="ctr">
              <a:defRPr/>
            </a:pPr>
            <a:r>
              <a:rPr lang="en-US"/>
              <a:t> </a:t>
            </a:r>
          </a:p>
        </xdr:txBody>
      </xdr:sp>
      <xdr:sp macro="" textlink="">
        <xdr:nvSpPr>
          <xdr:cNvPr id="6" name="Rectangle 5">
            <a:extLst>
              <a:ext uri="{FF2B5EF4-FFF2-40B4-BE49-F238E27FC236}">
                <a16:creationId xmlns:a16="http://schemas.microsoft.com/office/drawing/2014/main" id="{00000000-0008-0000-0300-000006000000}"/>
              </a:ext>
            </a:extLst>
          </xdr:cNvPr>
          <xdr:cNvSpPr/>
        </xdr:nvSpPr>
        <xdr:spPr bwMode="auto">
          <a:xfrm>
            <a:off x="2088594" y="16949"/>
            <a:ext cx="13501598" cy="797140"/>
          </a:xfrm>
          <a:prstGeom prst="rect">
            <a:avLst/>
          </a:prstGeom>
          <a:solidFill>
            <a:srgbClr val="002040"/>
          </a:solidFill>
          <a:ln>
            <a:noFill/>
          </a:ln>
        </xdr:spPr>
        <xdr:style>
          <a:lnRef idx="2">
            <a:schemeClr val="dk1">
              <a:shade val="50000"/>
            </a:schemeClr>
          </a:lnRef>
          <a:fillRef idx="1">
            <a:schemeClr val="dk1"/>
          </a:fillRef>
          <a:effectRef idx="0">
            <a:schemeClr val="dk1"/>
          </a:effectRef>
          <a:fontRef idx="minor">
            <a:schemeClr val="lt1"/>
          </a:fontRef>
        </xdr:style>
        <xdr:txBody>
          <a:bodyPr wrap="square" anchor="ctr"/>
          <a:lstStyle>
            <a:defPPr>
              <a:defRPr lang="en-US"/>
            </a:defPPr>
            <a:lvl1pPr algn="l" defTabSz="457200" rtl="0" fontAlgn="base">
              <a:spcBef>
                <a:spcPct val="0"/>
              </a:spcBef>
              <a:spcAft>
                <a:spcPct val="0"/>
              </a:spcAft>
              <a:defRPr kern="1200">
                <a:solidFill>
                  <a:schemeClr val="lt1"/>
                </a:solidFill>
                <a:latin typeface="+mn-lt"/>
                <a:ea typeface="+mn-ea"/>
                <a:cs typeface="+mn-cs"/>
              </a:defRPr>
            </a:lvl1pPr>
            <a:lvl2pPr marL="457200" algn="l" defTabSz="457200" rtl="0" fontAlgn="base">
              <a:spcBef>
                <a:spcPct val="0"/>
              </a:spcBef>
              <a:spcAft>
                <a:spcPct val="0"/>
              </a:spcAft>
              <a:defRPr kern="1200">
                <a:solidFill>
                  <a:schemeClr val="lt1"/>
                </a:solidFill>
                <a:latin typeface="+mn-lt"/>
                <a:ea typeface="+mn-ea"/>
                <a:cs typeface="+mn-cs"/>
              </a:defRPr>
            </a:lvl2pPr>
            <a:lvl3pPr marL="914400" algn="l" defTabSz="457200" rtl="0" fontAlgn="base">
              <a:spcBef>
                <a:spcPct val="0"/>
              </a:spcBef>
              <a:spcAft>
                <a:spcPct val="0"/>
              </a:spcAft>
              <a:defRPr kern="1200">
                <a:solidFill>
                  <a:schemeClr val="lt1"/>
                </a:solidFill>
                <a:latin typeface="+mn-lt"/>
                <a:ea typeface="+mn-ea"/>
                <a:cs typeface="+mn-cs"/>
              </a:defRPr>
            </a:lvl3pPr>
            <a:lvl4pPr marL="1371600" algn="l" defTabSz="457200" rtl="0" fontAlgn="base">
              <a:spcBef>
                <a:spcPct val="0"/>
              </a:spcBef>
              <a:spcAft>
                <a:spcPct val="0"/>
              </a:spcAft>
              <a:defRPr kern="1200">
                <a:solidFill>
                  <a:schemeClr val="lt1"/>
                </a:solidFill>
                <a:latin typeface="+mn-lt"/>
                <a:ea typeface="+mn-ea"/>
                <a:cs typeface="+mn-cs"/>
              </a:defRPr>
            </a:lvl4pPr>
            <a:lvl5pPr marL="1828800" algn="l" defTabSz="457200" rtl="0" fontAlgn="base">
              <a:spcBef>
                <a:spcPct val="0"/>
              </a:spcBef>
              <a:spcAft>
                <a:spcPct val="0"/>
              </a:spcAft>
              <a:defRPr kern="1200">
                <a:solidFill>
                  <a:schemeClr val="lt1"/>
                </a:solidFill>
                <a:latin typeface="+mn-lt"/>
                <a:ea typeface="+mn-ea"/>
                <a:cs typeface="+mn-cs"/>
              </a:defRPr>
            </a:lvl5pPr>
            <a:lvl6pPr marL="2286000" algn="l" defTabSz="457200" rtl="0" eaLnBrk="1" latinLnBrk="0" hangingPunct="1">
              <a:defRPr kern="1200">
                <a:solidFill>
                  <a:schemeClr val="lt1"/>
                </a:solidFill>
                <a:latin typeface="+mn-lt"/>
                <a:ea typeface="+mn-ea"/>
                <a:cs typeface="+mn-cs"/>
              </a:defRPr>
            </a:lvl6pPr>
            <a:lvl7pPr marL="2743200" algn="l" defTabSz="457200" rtl="0" eaLnBrk="1" latinLnBrk="0" hangingPunct="1">
              <a:defRPr kern="1200">
                <a:solidFill>
                  <a:schemeClr val="lt1"/>
                </a:solidFill>
                <a:latin typeface="+mn-lt"/>
                <a:ea typeface="+mn-ea"/>
                <a:cs typeface="+mn-cs"/>
              </a:defRPr>
            </a:lvl7pPr>
            <a:lvl8pPr marL="3200400" algn="l" defTabSz="457200" rtl="0" eaLnBrk="1" latinLnBrk="0" hangingPunct="1">
              <a:defRPr kern="1200">
                <a:solidFill>
                  <a:schemeClr val="lt1"/>
                </a:solidFill>
                <a:latin typeface="+mn-lt"/>
                <a:ea typeface="+mn-ea"/>
                <a:cs typeface="+mn-cs"/>
              </a:defRPr>
            </a:lvl8pPr>
            <a:lvl9pPr marL="3657600" algn="l" defTabSz="457200" rtl="0" eaLnBrk="1" latinLnBrk="0" hangingPunct="1">
              <a:defRPr kern="1200">
                <a:solidFill>
                  <a:schemeClr val="lt1"/>
                </a:solidFill>
                <a:latin typeface="+mn-lt"/>
                <a:ea typeface="+mn-ea"/>
                <a:cs typeface="+mn-cs"/>
              </a:defRPr>
            </a:lvl9pPr>
          </a:lstStyle>
          <a:p>
            <a:pPr algn="ctr">
              <a:defRPr/>
            </a:pPr>
            <a:r>
              <a:rPr lang="en-US"/>
              <a:t> </a:t>
            </a:r>
          </a:p>
        </xdr:txBody>
      </xdr:sp>
      <xdr:pic>
        <xdr:nvPicPr>
          <xdr:cNvPr id="7" name="POM.png" descr="/Users/anngoncalves/Desktop/UBC PPT Templates explore/graphic objects/POM.png">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687646" y="193466"/>
            <a:ext cx="805306" cy="1127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theUofBC.png" descr="/Users/anngoncalves/Desktop/UBC PPT Templates explore/graphic objects/theUofBC.png">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2191337" y="188621"/>
            <a:ext cx="1957580" cy="71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2073705" y="312139"/>
            <a:ext cx="13350482" cy="37616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chemeClr val="bg1"/>
                </a:solidFill>
                <a:latin typeface="Tahoma" panose="020B0604030504040204" pitchFamily="34" charset="0"/>
                <a:ea typeface="Tahoma" panose="020B0604030504040204" pitchFamily="34" charset="0"/>
                <a:cs typeface="Tahoma" panose="020B0604030504040204" pitchFamily="34" charset="0"/>
              </a:rPr>
              <a:t>Personal Information Application Risk Assessment - Action</a:t>
            </a:r>
            <a:r>
              <a:rPr lang="en-US" sz="1800" b="1" baseline="0">
                <a:solidFill>
                  <a:schemeClr val="bg1"/>
                </a:solidFill>
                <a:latin typeface="Tahoma" panose="020B0604030504040204" pitchFamily="34" charset="0"/>
                <a:ea typeface="Tahoma" panose="020B0604030504040204" pitchFamily="34" charset="0"/>
                <a:cs typeface="Tahoma" panose="020B0604030504040204" pitchFamily="34" charset="0"/>
              </a:rPr>
              <a:t> Plan</a:t>
            </a:r>
            <a:endParaRPr lang="en-US" sz="18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grpSp>
    <xdr:clientData/>
  </xdr:twoCellAnchor>
  <xdr:twoCellAnchor>
    <xdr:from>
      <xdr:col>1</xdr:col>
      <xdr:colOff>38100</xdr:colOff>
      <xdr:row>0</xdr:row>
      <xdr:rowOff>107157</xdr:rowOff>
    </xdr:from>
    <xdr:to>
      <xdr:col>1</xdr:col>
      <xdr:colOff>476249</xdr:colOff>
      <xdr:row>3</xdr:row>
      <xdr:rowOff>74765</xdr:rowOff>
    </xdr:to>
    <xdr:pic>
      <xdr:nvPicPr>
        <xdr:cNvPr id="10" name="shield.png" descr="/Users/anngoncalves/Desktop/UBC PPT Templates explore/graphic objects/shield.png">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157163" y="107157"/>
          <a:ext cx="438149" cy="5391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142876</xdr:colOff>
      <xdr:row>0</xdr:row>
      <xdr:rowOff>123825</xdr:rowOff>
    </xdr:from>
    <xdr:to>
      <xdr:col>9</xdr:col>
      <xdr:colOff>238125</xdr:colOff>
      <xdr:row>31</xdr:row>
      <xdr:rowOff>104776</xdr:rowOff>
    </xdr:to>
    <xdr:graphicFrame macro="">
      <xdr:nvGraphicFramePr>
        <xdr:cNvPr id="4" name="Chart 3">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523874</xdr:colOff>
      <xdr:row>0</xdr:row>
      <xdr:rowOff>114300</xdr:rowOff>
    </xdr:from>
    <xdr:to>
      <xdr:col>13</xdr:col>
      <xdr:colOff>76199</xdr:colOff>
      <xdr:row>27</xdr:row>
      <xdr:rowOff>9525</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533400</xdr:colOff>
      <xdr:row>0</xdr:row>
      <xdr:rowOff>76200</xdr:rowOff>
    </xdr:from>
    <xdr:to>
      <xdr:col>7</xdr:col>
      <xdr:colOff>180976</xdr:colOff>
      <xdr:row>34</xdr:row>
      <xdr:rowOff>28575</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549274</xdr:colOff>
      <xdr:row>0</xdr:row>
      <xdr:rowOff>38100</xdr:rowOff>
    </xdr:from>
    <xdr:to>
      <xdr:col>11</xdr:col>
      <xdr:colOff>139700</xdr:colOff>
      <xdr:row>30</xdr:row>
      <xdr:rowOff>85725</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0.36444</cdr:x>
      <cdr:y>0.94184</cdr:y>
    </cdr:from>
    <cdr:to>
      <cdr:x>0.81556</cdr:x>
      <cdr:y>0.98657</cdr:y>
    </cdr:to>
    <cdr:sp macro="" textlink="">
      <cdr:nvSpPr>
        <cdr:cNvPr id="3" name="TextBox 2"/>
        <cdr:cNvSpPr txBox="1"/>
      </cdr:nvSpPr>
      <cdr:spPr>
        <a:xfrm xmlns:a="http://schemas.openxmlformats.org/drawingml/2006/main">
          <a:off x="3124162" y="5553075"/>
          <a:ext cx="3867227" cy="2637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14.</a:t>
          </a:r>
          <a:r>
            <a:rPr lang="en-US" sz="1100" baseline="0"/>
            <a:t> Vulnerability Management</a:t>
          </a:r>
          <a:endParaRPr 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rsonal%20Information%20Security%20&amp;%20Governance\PISG%20Program\PISG%20Risk%20Assessment%20Work\Master%20Tools%20&amp;%20Templates\OET\OET%20v2.0%20database%20view%20-%20km\PI%20Operating%20Environment%20Tool%20v2.0-%20demo%20km%20dbase%20view.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Unit Profile"/>
      <sheetName val="Assessment"/>
      <sheetName val="Summary"/>
      <sheetName val="Action Plan"/>
      <sheetName val="Database"/>
      <sheetName val="Data"/>
      <sheetName val="Calc"/>
      <sheetName val="Assessment_progress"/>
      <sheetName val="Change Log"/>
      <sheetName val="Sheet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oumya Gopal" refreshedDate="43033.541060763891" createdVersion="6" refreshedVersion="6" minRefreshableVersion="3" recordCount="39" xr:uid="{00000000-000A-0000-FFFF-FFFF01000000}">
  <cacheSource type="worksheet">
    <worksheetSource ref="A3:AL42" sheet="data"/>
  </cacheSource>
  <cacheFields count="38">
    <cacheField name="v3.1 Q#" numFmtId="0">
      <sharedItems containsString="0" containsBlank="1" containsNumber="1" containsInteger="1" minValue="1" maxValue="21"/>
    </cacheField>
    <cacheField name="Question# _x000a_v3.0" numFmtId="0">
      <sharedItems containsString="0" containsBlank="1" containsNumber="1" containsInteger="1" minValue="1" maxValue="26"/>
    </cacheField>
    <cacheField name="Standard Number / Name" numFmtId="0">
      <sharedItems count="10">
        <s v="07. Securing Computing and Mobile Storage Devices/Media"/>
        <s v="08. Destruction of UBC Electronic Information"/>
        <s v="11. User Account Management"/>
        <s v="12. Privileged Account Management"/>
        <s v="13. Securing User Accounts"/>
        <s v="14. Vulnerability Management"/>
        <s v="17. Logging and Monitoring of UBC Systems"/>
        <s v="18. Physical Security of UBC Datacentres"/>
        <s v="19. Internet Facing Systems and Services"/>
        <s v="20. Development and Modification of Software Applications"/>
      </sharedItems>
    </cacheField>
    <cacheField name="Requirement #" numFmtId="0">
      <sharedItems containsBlank="1" containsMixedTypes="1" containsNumber="1" minValue="8.5" maxValue="20.8"/>
    </cacheField>
    <cacheField name="Application Risk Assessment Question -in ARA Pilot" numFmtId="0">
      <sharedItems containsBlank="1" longText="1"/>
    </cacheField>
    <cacheField name="ARA Question (in v3.1)" numFmtId="0">
      <sharedItems containsBlank="1"/>
    </cacheField>
    <cacheField name="Supplementary Information - in ARA Pilot" numFmtId="0">
      <sharedItems containsBlank="1" longText="1"/>
    </cacheField>
    <cacheField name="Supplementary Information - in v3.1" numFmtId="0">
      <sharedItems containsBlank="1" longText="1"/>
    </cacheField>
    <cacheField name="Application" numFmtId="0">
      <sharedItems containsBlank="1"/>
    </cacheField>
    <cacheField name="Response" numFmtId="0">
      <sharedItems containsString="0" containsBlank="1" containsNumber="1" containsInteger="1" minValue="0" maxValue="0"/>
    </cacheField>
    <cacheField name="Score" numFmtId="0">
      <sharedItems containsBlank="1" containsMixedTypes="1" containsNumber="1" containsInteger="1" minValue="0" maxValue="0"/>
    </cacheField>
    <cacheField name="Max" numFmtId="0">
      <sharedItems containsString="0" containsBlank="1" containsNumber="1" containsInteger="1" minValue="5" maxValue="20"/>
    </cacheField>
    <cacheField name="RR%" numFmtId="165">
      <sharedItems containsBlank="1"/>
    </cacheField>
    <cacheField name="RR Cat" numFmtId="0">
      <sharedItems containsBlank="1"/>
    </cacheField>
    <cacheField name="Database" numFmtId="0">
      <sharedItems containsBlank="1"/>
    </cacheField>
    <cacheField name="Response2" numFmtId="0">
      <sharedItems containsBlank="1" containsMixedTypes="1" containsNumber="1" containsInteger="1" minValue="0" maxValue="0"/>
    </cacheField>
    <cacheField name="Score2" numFmtId="0">
      <sharedItems containsBlank="1" containsMixedTypes="1" containsNumber="1" containsInteger="1" minValue="0" maxValue="16"/>
    </cacheField>
    <cacheField name="Max2" numFmtId="0">
      <sharedItems containsString="0" containsBlank="1" containsNumber="1" containsInteger="1" minValue="0" maxValue="20"/>
    </cacheField>
    <cacheField name="RR%2" numFmtId="0">
      <sharedItems containsBlank="1" containsMixedTypes="1" containsNumber="1" minValue="0.2" maxValue="1"/>
    </cacheField>
    <cacheField name="RR Cat2" numFmtId="0">
      <sharedItems containsBlank="1"/>
    </cacheField>
    <cacheField name="Servers and Operating System" numFmtId="0">
      <sharedItems containsBlank="1"/>
    </cacheField>
    <cacheField name="Response3" numFmtId="0">
      <sharedItems containsString="0" containsBlank="1" containsNumber="1" containsInteger="1" minValue="0" maxValue="0"/>
    </cacheField>
    <cacheField name="Score3" numFmtId="0">
      <sharedItems containsBlank="1" containsMixedTypes="1" containsNumber="1" containsInteger="1" minValue="0" maxValue="0"/>
    </cacheField>
    <cacheField name="Max3" numFmtId="0">
      <sharedItems containsString="0" containsBlank="1" containsNumber="1" containsInteger="1" minValue="0" maxValue="20"/>
    </cacheField>
    <cacheField name="RR%3" numFmtId="165">
      <sharedItems containsBlank="1"/>
    </cacheField>
    <cacheField name="RR Cat3" numFmtId="0">
      <sharedItems containsBlank="1"/>
    </cacheField>
    <cacheField name="Network" numFmtId="0">
      <sharedItems containsBlank="1"/>
    </cacheField>
    <cacheField name="Response4" numFmtId="0">
      <sharedItems containsBlank="1"/>
    </cacheField>
    <cacheField name="Score4" numFmtId="0">
      <sharedItems containsString="0" containsBlank="1" containsNumber="1" containsInteger="1" minValue="1" maxValue="6"/>
    </cacheField>
    <cacheField name="Max4" numFmtId="0">
      <sharedItems containsString="0" containsBlank="1" containsNumber="1" containsInteger="1" minValue="5" maxValue="10"/>
    </cacheField>
    <cacheField name="RR%4" numFmtId="165">
      <sharedItems containsString="0" containsBlank="1" containsNumber="1" minValue="0.2" maxValue="1"/>
    </cacheField>
    <cacheField name="RR Cat4" numFmtId="0">
      <sharedItems containsBlank="1"/>
    </cacheField>
    <cacheField name="Physical" numFmtId="0">
      <sharedItems containsBlank="1"/>
    </cacheField>
    <cacheField name="Response5" numFmtId="0">
      <sharedItems containsString="0" containsBlank="1" containsNumber="1" containsInteger="1" minValue="0" maxValue="0"/>
    </cacheField>
    <cacheField name="Score5" numFmtId="0">
      <sharedItems containsString="0" containsBlank="1" containsNumber="1" containsInteger="1" minValue="0" maxValue="0"/>
    </cacheField>
    <cacheField name="Max5" numFmtId="0">
      <sharedItems containsString="0" containsBlank="1" containsNumber="1" containsInteger="1" minValue="0" maxValue="0"/>
    </cacheField>
    <cacheField name="RR%5" numFmtId="165">
      <sharedItems containsBlank="1"/>
    </cacheField>
    <cacheField name="RR Cat5"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9">
  <r>
    <n v="1"/>
    <n v="1"/>
    <x v="0"/>
    <s v="7.4j"/>
    <s v="Are secure backup processes in place? _x000a__x000a_SG: Do we want to ask two separate questions - one addressing confidentiality and the next addressing availability? The new question we ask only addresses confidentiality."/>
    <s v="Are backup processes secure?"/>
    <s v="Devices are regularly backed up to a secure location.  Scheduled restores of these backups are performed periodically to ensure the integrity and availability of the information._x000a__x000a_The UBC IT Virtual Server Service (VSS) snapshots will be assessed centrally from an information security perspective.  Please note, the VSS may not meet all database backup availability/integrity and retention requirements. _x000a__x000a_Backups on portable devices (tape, external HDD, etc) must be encrypted._x000a__x000a_For further information refer to ISS #7 Securing Computing and Mobile Storage Devices/Media _x000a__x000a_SG: Re-arranged order in v3.1; Added EduCloud reference as well."/>
    <s v="Devices are regularly backed up to a secure location.  Backups on portable devices (tape, external HDD, etc) must be encrypted. _x000a__x000a_The UBC IT Virtual Server Service (VSS) / EduCloud snapshots will be assessed centrally from an information security perspective.  Please note, the VSS may not meet all database backup availability/integrity and retention requirements. _x000a__x000a_Scheduled restores of these backups are performed periodically to ensure the integrity and availability of the information._x000a__x000a_For further information refer to ISS #7 Securing Computing and Mobile Storage Devices/Media "/>
    <m/>
    <m/>
    <m/>
    <m/>
    <m/>
    <m/>
    <s v="y"/>
    <s v="Yes"/>
    <n v="1"/>
    <n v="5"/>
    <n v="0.2"/>
    <s v="low"/>
    <m/>
    <m/>
    <m/>
    <m/>
    <m/>
    <m/>
    <m/>
    <m/>
    <m/>
    <m/>
    <m/>
    <m/>
    <m/>
    <m/>
    <m/>
    <m/>
    <m/>
    <m/>
  </r>
  <r>
    <m/>
    <m/>
    <x v="0"/>
    <m/>
    <m/>
    <m/>
    <m/>
    <m/>
    <m/>
    <m/>
    <m/>
    <m/>
    <m/>
    <m/>
    <m/>
    <m/>
    <n v="1"/>
    <n v="5"/>
    <n v="0.2"/>
    <s v="low"/>
    <m/>
    <m/>
    <m/>
    <m/>
    <m/>
    <m/>
    <m/>
    <m/>
    <m/>
    <m/>
    <m/>
    <m/>
    <m/>
    <m/>
    <m/>
    <m/>
    <m/>
    <m/>
  </r>
  <r>
    <m/>
    <n v="2"/>
    <x v="1"/>
    <n v="8.5"/>
    <s v="Is PI on all application and database servers removed prior to the server being discarded or reassigned?_x000a__x000a_SG: Remove this question from ARA."/>
    <m/>
    <s v="Data destruction methods must comply with the minimum standards set out in the Clearing and Declassifying Electronic Data Storage Devices (ITSG-06) guideline issued by the Government of Canada. _x000a__x000a_Virtual Servers should be decommissioned and not reassigned._x000a__x000a_For further information refer to ISS #8 Destruction of UBC Electronic Information"/>
    <m/>
    <m/>
    <m/>
    <m/>
    <m/>
    <m/>
    <m/>
    <m/>
    <m/>
    <m/>
    <m/>
    <m/>
    <m/>
    <s v="n_x000a__x000a_SG - Removed from v3.1"/>
    <m/>
    <m/>
    <m/>
    <m/>
    <m/>
    <m/>
    <m/>
    <m/>
    <m/>
    <m/>
    <m/>
    <m/>
    <m/>
    <m/>
    <m/>
    <m/>
    <m/>
  </r>
  <r>
    <m/>
    <m/>
    <x v="1"/>
    <m/>
    <m/>
    <m/>
    <m/>
    <m/>
    <m/>
    <m/>
    <m/>
    <m/>
    <m/>
    <m/>
    <m/>
    <m/>
    <m/>
    <m/>
    <m/>
    <m/>
    <m/>
    <m/>
    <n v="0"/>
    <n v="0"/>
    <e v="#DIV/0!"/>
    <e v="#DIV/0!"/>
    <m/>
    <m/>
    <m/>
    <m/>
    <m/>
    <m/>
    <m/>
    <m/>
    <m/>
    <m/>
    <m/>
    <m/>
  </r>
  <r>
    <n v="2"/>
    <n v="3"/>
    <x v="2"/>
    <s v="11.5, 11.7"/>
    <s v="Do all users have only uniquely-identifiable user accounts?_x000a__x000a_SG - Removed from DB layer."/>
    <s v="Do all users have only uniquely-identifiable user accounts?"/>
    <s v="The use of unique user accounts ensures that all accounts are clearly linked to the individuals using them for accountability purposes._x000a__x000a_For further information refer to ISS #11 User Account Management_x000a_SG: Added &quot;User accounts must not be shared.&quot;"/>
    <s v="User accounts must not be shared. The use of unique user accounts ensures that all accounts are clearly linked to the individuals using them for accountability purposes._x000a__x000a_For further information refer to ISS #11 User Account Management"/>
    <s v="y"/>
    <n v="0"/>
    <e v="#N/A"/>
    <n v="5"/>
    <e v="#N/A"/>
    <e v="#N/A"/>
    <s v="n_x000a__x000a_SG - Removed from v3.1"/>
    <m/>
    <m/>
    <m/>
    <m/>
    <m/>
    <m/>
    <m/>
    <m/>
    <m/>
    <m/>
    <m/>
    <m/>
    <m/>
    <m/>
    <m/>
    <m/>
    <m/>
    <m/>
    <m/>
    <m/>
    <m/>
    <m/>
    <m/>
  </r>
  <r>
    <n v="3"/>
    <m/>
    <x v="2"/>
    <n v="11.11"/>
    <m/>
    <s v="Are user accounts disabled in a timely manner, following a termination or change in responsibility?"/>
    <m/>
    <s v="All User Accounts must be disabled (i.e. access is revoked) in a timely manner, especially when the User has been terminated or the User has a Privileged Account. Accounts may be disabled by either closing the account to all Users or changing the password to restrict access by specific Users._x000a__x000a_For further information refer to ISS #11 User Account Management"/>
    <s v="y"/>
    <n v="0"/>
    <e v="#N/A"/>
    <n v="5"/>
    <e v="#N/A"/>
    <e v="#N/A"/>
    <m/>
    <m/>
    <m/>
    <m/>
    <m/>
    <m/>
    <m/>
    <m/>
    <m/>
    <m/>
    <m/>
    <m/>
    <m/>
    <m/>
    <m/>
    <m/>
    <m/>
    <m/>
    <m/>
    <m/>
    <m/>
    <m/>
    <m/>
    <m/>
  </r>
  <r>
    <m/>
    <m/>
    <x v="2"/>
    <m/>
    <m/>
    <m/>
    <m/>
    <m/>
    <m/>
    <m/>
    <e v="#N/A"/>
    <n v="10"/>
    <e v="#N/A"/>
    <e v="#N/A"/>
    <m/>
    <m/>
    <n v="0"/>
    <n v="0"/>
    <e v="#DIV/0!"/>
    <e v="#DIV/0!"/>
    <m/>
    <m/>
    <m/>
    <m/>
    <m/>
    <m/>
    <m/>
    <m/>
    <m/>
    <m/>
    <m/>
    <m/>
    <m/>
    <m/>
    <m/>
    <m/>
    <m/>
    <m/>
  </r>
  <r>
    <n v="4"/>
    <n v="4"/>
    <x v="3"/>
    <s v="12.6, 12.14"/>
    <s v="Do all privileged accounts have a single individual assigned with accountability for securing the account?_x000a__x000a_SG: _x000a_- Rephrased the question; _x000a_- Merged old q.#8 (Are privileged accounts reviewed on a periodic basis to ensure they remain aligned with job responsibilities?) to supplementary information; _x000a_- extended question to OS layer."/>
    <s v="Is a list of all privileged accounts maintained (with security accountabilities defined)?"/>
    <s v="Privileged accounts may be shared between multiple users, however this should be kept to a minimum and break glass procedures should be applied.  For all account types, a single individual must be assigned with accountability for the security of the account.  _x000a__x000a_Note: Service accounts must not be shared between applications or services, i.e. a separate account must be created for each application/service. Also, privileged accounts must not be used for day-to-day activities, such as email and web browsing and, wherever possible, must not use privileged accounts (except service accounts) to run daemons, services or applications._x000a__x000a_For further information refer to ISS #12 Privileged Account Management_x000a__x000a_SG - Rearranged order."/>
    <s v="For all account types (including default vendor accounts), a single individual must be assigned with accountability for the security of the account.  Privileged accounts may be shared between multiple users, however this should be kept to a minimum and break glass procedures should be applied.  _x000a__x000a_Note: Service accounts must not be shared between applications or services, i.e. a separate account must be created for each application/service. Also, privileged accounts must not be used for day-to-day activities, such as email and web browsing and, wherever possible, must not use privileged accounts (except service accounts) to run daemons, services or applications._x000a__x000a_Access to privileged accounts must be reviewed at an interval stipulated by the Information Steward/Owner, or at a minimum annually, to validate that they remain restricted to authorized personnel. Discrepancies must be reported in a in a timely manner to the Information Steward/Owner for resolution._x000a__x000a_For further information refer to ISS #12 Privileged Account Management"/>
    <s v="y"/>
    <n v="0"/>
    <e v="#N/A"/>
    <n v="5"/>
    <e v="#N/A"/>
    <e v="#N/A"/>
    <s v="y"/>
    <s v="No"/>
    <n v="5"/>
    <n v="5"/>
    <n v="1"/>
    <s v="very high"/>
    <s v="y"/>
    <n v="0"/>
    <e v="#N/A"/>
    <n v="5"/>
    <e v="#N/A"/>
    <e v="#N/A"/>
    <m/>
    <m/>
    <m/>
    <m/>
    <m/>
    <m/>
    <m/>
    <m/>
    <m/>
    <m/>
    <m/>
    <m/>
  </r>
  <r>
    <n v="5"/>
    <n v="5"/>
    <x v="3"/>
    <n v="12.7"/>
    <s v="Is access to privileged groups and accounts approved as per the 'Authorization for Privileged Account Access procedure'?_x000a__x000a_SG: Extended question to OS layer."/>
    <s v="Is access to privileged groups and accounts approved as per the 'Authorization for Privileged Account Access procedure'?"/>
    <s v="Approval procedures for granting access to Privileged Accounts are set out in Authorization for Privileged Account Access procedure._x000a__x000a_For further information refer to ISS #12 Privileged Account Management_x000a__x000a_SG: Spelled out the requirements to be clear."/>
    <s v="A User must only be granted Privileged Access for one of the following reasons:_x000a_a. the User is automatically entitled to such access by virtue of their job; or_x000a_b. in other exceptional cases where the Information Steward/ Owner decides that the User requires access to fulfil their duties. _x000a__x000a_In all cases, Information Stewards/ Owners must maintain a log of all authorizations for auditing purposes._x000a__x000a_Approval procedures for granting access to Privileged Accounts are  set out in 'Authorization for Privileged Account Access' procedure. For further information refer to ISS #12 Privileged Account Management"/>
    <s v="y"/>
    <n v="0"/>
    <e v="#N/A"/>
    <n v="5"/>
    <e v="#N/A"/>
    <e v="#N/A"/>
    <s v="y"/>
    <s v="No"/>
    <n v="5"/>
    <n v="5"/>
    <n v="1"/>
    <s v="very high"/>
    <s v="y"/>
    <n v="0"/>
    <e v="#N/A"/>
    <n v="5"/>
    <e v="#N/A"/>
    <e v="#N/A"/>
    <m/>
    <m/>
    <m/>
    <m/>
    <m/>
    <m/>
    <m/>
    <m/>
    <m/>
    <m/>
    <m/>
    <m/>
  </r>
  <r>
    <m/>
    <n v="6"/>
    <x v="3"/>
    <n v="12.9"/>
    <s v="Are passwords for Privileged Personal Accounts changed on a regular basis?_x000a__x000a_SG - Recommend to remove question as it is largely covered by password complexity &amp; ORA; security community isn't necessarily supportive - also might already be in place because of CWL."/>
    <m/>
    <s v="Passwords for privileged personal accounts must be changed regularly, in compliance with the Password and Passphrase Protection standard, or at an interval stipulated by the Information Steward/Owner. _x000a_Note, at a minimum, passwords/passphrases for all university user accounts must be changed annually, and the 10 most recent passwords/passphrases must not be reused for the same system._x000a__x000a_For further information refer to ISS #11 User Account Management. For further information refer to ISS #2 Password and Passphrase Protection"/>
    <m/>
    <s v="n_x000a__x000a_SG - Removed from v3.1"/>
    <m/>
    <m/>
    <m/>
    <m/>
    <m/>
    <s v="n_x000a__x000a_SG - Removed from v3.1"/>
    <m/>
    <m/>
    <m/>
    <m/>
    <m/>
    <m/>
    <m/>
    <m/>
    <m/>
    <m/>
    <m/>
    <m/>
    <m/>
    <m/>
    <m/>
    <m/>
    <m/>
    <m/>
    <m/>
    <m/>
    <m/>
    <m/>
    <m/>
  </r>
  <r>
    <n v="6"/>
    <n v="7"/>
    <x v="3"/>
    <s v="12.9, 12.10"/>
    <s v="Are strong passwords for generic / shared privileged accounts (administrative and emergency accounts) used and properly secured (using Break Glass procedures where appropriate)?_x000a__x000a_SG - Rephrased question and supplementary information. Also extended to OS layer._x000a__x000a_Also need to consider if we want to have %s in response?_x000a__x000a_"/>
    <s v="For generic / shared, emergency and service (privileged) accounts, are regular password changes or breakglass procedures in place?"/>
    <s v="Passwords must contain a minimum of 8 characters including upper and lower case letters, numbers and symbols. Alternatively, use a passphrase with a minimum of 16 characters._x000a__x000a_Passwords for generic/shared administrative accounts and emergency accounts should be machine generated. _x000a__x000a_Generic Administrative account should only be shared when the administrator team needs to use the account on a frequent basis, and privileged personal accounts are not an option._x000a__x000a_Break Glass Procedures should be used to secure Generic  Administrative accounts when the team of administrators only require the account on an infrequent basis or a when emergency access to the account is needed by users beyond the core administrative team e.g. for emergency management purposes._x000a__x000a_When a Break Glass Procedure is used, access to the privileged account must be:_x000a_a. limited to the minimum amount of time necessary;_x000a_b. associated to a change, problem or incident number/ticket;_x000a_c. recorded by the specific database, system, or application; and_x000a_d. logged in an auditable record (which identifies the individual User who ‘broke the glass’) for later review._x000a_e. secured by changing the password in a timely manner._x000a__x000a_For further information refer to ISS #12 Privileged Account Management_x000a__x000a_SG - Added reference to standard 2 and the first sentence."/>
    <s v="Passwords for privileged accounts must be changed annually. Passwords for generic/shared administrative accounts and emergency accounts should be machine generated. Default vendor passwords must be changed following the installation of systems or software.  _x000a__x000a_Generic Administrative account should only be shared when the administrator team needs to use the account on a frequent basis, and privileged personal accounts are not an option._x000a__x000a_Break Glass Procedures should be used to secure Generic  Administrative accounts when the team of administrators only require the account on an infrequent basis or a when emergency access to the account is needed by users beyond the core administrative team e.g. for emergency management purposes._x000a__x000a_When a Break Glass Procedure is used, access to the privileged account must be:_x000a_a. limited to the minimum amount of time necessary;_x000a_b. associated to a change, problem or incident number/ticket;_x000a_c. recorded by the specific database, system, or application; and_x000a_d. logged in an auditable record (which identifies the individual User who ‘broke the glass’) for later review._x000a_e. secured by changing the password in a timely manner._x000a__x000a_For further information refer to ISS #12 Privileged Account Management, ISS #13 Securing User Accounts and ISS #2 Password and Passphrase Protection"/>
    <s v="y"/>
    <n v="0"/>
    <e v="#N/A"/>
    <n v="5"/>
    <e v="#N/A"/>
    <e v="#N/A"/>
    <s v="y"/>
    <s v="81 - 100% of cases"/>
    <n v="1"/>
    <n v="5"/>
    <n v="0.2"/>
    <s v="low"/>
    <s v="y"/>
    <n v="0"/>
    <e v="#N/A"/>
    <n v="5"/>
    <e v="#N/A"/>
    <e v="#N/A"/>
    <m/>
    <m/>
    <m/>
    <m/>
    <m/>
    <m/>
    <m/>
    <m/>
    <m/>
    <m/>
    <m/>
    <m/>
  </r>
  <r>
    <m/>
    <n v="8"/>
    <x v="3"/>
    <n v="12.14"/>
    <s v="Are privileged accounts reviewed on a periodic basis to ensure they remain aligned with job responsibilities?_x000a__x000a_SG - Remove this question from ARA as it is merged with old Q#4."/>
    <m/>
    <s v="Access to privileged accounts must be reviewed at an interval stipulated by the Information Steward/Owner, or at a minimum annually, to validate that they remain restricted to authorized personnel. Discrepancies must be reported in a in a timely manner to the Information Steward/Owner for resolution._x000a__x000a_For further information refer to ISS #12 Privileged Account Management"/>
    <m/>
    <s v="n_x000a__x000a_SG - Removed from v3.1"/>
    <n v="0"/>
    <m/>
    <m/>
    <e v="#DIV/0!"/>
    <e v="#DIV/0!"/>
    <s v="n_x000a__x000a_SG - Removed from v3.1"/>
    <n v="0"/>
    <m/>
    <m/>
    <e v="#DIV/0!"/>
    <e v="#DIV/0!"/>
    <m/>
    <m/>
    <m/>
    <m/>
    <m/>
    <m/>
    <m/>
    <m/>
    <m/>
    <m/>
    <m/>
    <m/>
    <m/>
    <m/>
    <m/>
    <m/>
    <m/>
    <m/>
  </r>
  <r>
    <n v="7"/>
    <m/>
    <x v="3"/>
    <s v="2.5, 12.9"/>
    <s v="SG - Added this question; however, the requirement is not explicitly stated for privileged generic, shared, emergency and service accounts."/>
    <s v="Are password complexity requirements met across all privileged accounts?_x000a__x000a_"/>
    <m/>
    <s v="Passwords must contain a minimum of 8 characters including upper and lower case letters, numbers and symbols. Alternatively, use a passphrase with a minimum of 16 characters._x000a__x000a_For further information refer to ISS #2 Password and Passphrase Protection and ISS #12 Privileged Account Management"/>
    <s v="y"/>
    <n v="0"/>
    <e v="#N/A"/>
    <n v="5"/>
    <e v="#N/A"/>
    <e v="#N/A"/>
    <s v="y"/>
    <s v="Not Sure"/>
    <n v="5"/>
    <n v="5"/>
    <n v="1"/>
    <s v="very high"/>
    <s v="y"/>
    <n v="0"/>
    <e v="#N/A"/>
    <n v="5"/>
    <e v="#N/A"/>
    <e v="#N/A"/>
    <m/>
    <m/>
    <m/>
    <m/>
    <m/>
    <m/>
    <m/>
    <m/>
    <m/>
    <m/>
    <m/>
    <m/>
  </r>
  <r>
    <m/>
    <n v="11"/>
    <x v="4"/>
    <n v="13.7"/>
    <s v="Are all default vendor passwords changed following the installation of a system or software?_x000a__x000a_SG - Moved this from the &quot;Securing User Accounts&quot; section; however the reference to ISS#13 still exists - is that okay?_x000a__x000a_Also, as discussed, deleted this for OS layer. _x000a__x000a_Should we consider this a &quot;maybe&quot; question as it will be addressed by the lists maintained and the password change questions?"/>
    <s v="Are all default vendor passwords changed following the installation of a system or software?"/>
    <s v="Default vendor passwords must be changed following the installation of systems or software.  _x000a__x000a_For further information refer to ISS #13 Securing User Accounts"/>
    <s v="Default vendor passwords must be changed following the installation of systems or software.  _x000a__x000a_For further information refer to ISS #13 Securing User Accounts"/>
    <s v="n_x000a__x000a_SG - Removed from v3.1"/>
    <n v="0"/>
    <m/>
    <m/>
    <e v="#DIV/0!"/>
    <e v="#DIV/0!"/>
    <s v="n_x000a__x000a_SG - Removed from v3.1"/>
    <s v="Not Sure"/>
    <m/>
    <m/>
    <e v="#DIV/0!"/>
    <e v="#DIV/0!"/>
    <s v="n_x000a__x000a_SG - Removed from v3.1"/>
    <m/>
    <m/>
    <m/>
    <e v="#DIV/0!"/>
    <e v="#DIV/0!"/>
    <m/>
    <m/>
    <m/>
    <m/>
    <m/>
    <m/>
    <m/>
    <m/>
    <m/>
    <m/>
    <m/>
    <m/>
  </r>
  <r>
    <m/>
    <m/>
    <x v="3"/>
    <m/>
    <m/>
    <m/>
    <m/>
    <m/>
    <m/>
    <m/>
    <e v="#N/A"/>
    <n v="20"/>
    <e v="#N/A"/>
    <e v="#N/A"/>
    <m/>
    <m/>
    <n v="16"/>
    <n v="20"/>
    <n v="0.8"/>
    <s v="very high"/>
    <m/>
    <m/>
    <e v="#N/A"/>
    <n v="20"/>
    <e v="#N/A"/>
    <e v="#N/A"/>
    <m/>
    <m/>
    <m/>
    <m/>
    <m/>
    <m/>
    <m/>
    <m/>
    <m/>
    <m/>
    <m/>
    <m/>
  </r>
  <r>
    <n v="8"/>
    <n v="9"/>
    <x v="4"/>
    <s v="13.4b"/>
    <s v="Are user password complexity rules enforced by the system where configurable?_x000a__x000a_SG - Removed &quot;where configurable&quot; from question.; removed from DB layer."/>
    <s v="Are user password complexity rules enforced by the system?"/>
    <s v="Where possible, systems should enforce password complexity rules in accordance with Standard #2 Password and Passphrase Protection,  i.e. passwords must contain a minimum of 8 characters including upper and lower case letters, numbers and symbols. Alternatively, use a passphrase with a minimum of 16 characters._x000a_-Passwords/passphrases for all university user accounts must be changed annually.  _x000a_-the 10 most recent passwords/passphrases that you have used on the same system should not be reused._x000a__x000a_For further information refer to ISS #13 Securing User Accounts_x000a__x000a_For further information refer to ISS #2 Password and Passphrase Protection_x000a_"/>
    <s v="Where possible, systems should enforce password complexity rules in accordance with Standard #2 Password and Passphrase Protection,  i.e. passwords must contain a minimum of 8 characters including upper and lower case letters, numbers and symbols. Alternatively, use a passphrase with a minimum of 16 characters._x000a_-Passwords/passphrases for all university user accounts must be changed annually.  _x000a_-the 10 most recent passwords/passphrases that you have used on the same system should not be reused._x000a__x000a_For further information refer to ISS #13 Securing User Accounts and ISS #2 Password and Passphrase Protection_x000a_"/>
    <s v="y"/>
    <n v="0"/>
    <e v="#N/A"/>
    <n v="5"/>
    <e v="#N/A"/>
    <e v="#N/A"/>
    <s v="n_x000a__x000a_SG - Removed from v3.1"/>
    <n v="0"/>
    <m/>
    <m/>
    <e v="#DIV/0!"/>
    <e v="#DIV/0!"/>
    <m/>
    <m/>
    <m/>
    <m/>
    <m/>
    <m/>
    <m/>
    <m/>
    <m/>
    <m/>
    <m/>
    <m/>
    <m/>
    <m/>
    <m/>
    <m/>
    <m/>
    <m/>
  </r>
  <r>
    <m/>
    <n v="10"/>
    <x v="4"/>
    <s v="13.5a"/>
    <s v="Are temporary passwords provided to users in a secure manner?_x000a__x000a_SG - Suggest removing this question."/>
    <m/>
    <s v="Procedures must be established to verify the identity of a user prior to providing a new, replacement or temporary password for an account.  Changing of temporary passwords must be enforced during initial use._x000a__x000a_For further information refer to ISS #13 Securing User Accounts"/>
    <m/>
    <s v="n_x000a__x000a_SG - Removed from v3.1"/>
    <n v="0"/>
    <m/>
    <m/>
    <e v="#DIV/0!"/>
    <e v="#DIV/0!"/>
    <s v="n_x000a__x000a_SG - Removed from v3.1"/>
    <n v="0"/>
    <m/>
    <m/>
    <e v="#DIV/0!"/>
    <e v="#DIV/0!"/>
    <m/>
    <m/>
    <m/>
    <m/>
    <m/>
    <m/>
    <m/>
    <m/>
    <m/>
    <m/>
    <m/>
    <m/>
    <m/>
    <m/>
    <m/>
    <m/>
    <m/>
    <m/>
  </r>
  <r>
    <n v="9"/>
    <n v="12"/>
    <x v="4"/>
    <n v="13.9"/>
    <s v="Are authentication systems for user accounts adequately protected from password cracking attempts?_x000a__x000a_SG - remove from OS layer; just ask at application layer."/>
    <s v="Are authentication systems for user accounts adequately protected from password cracking attempts?"/>
    <s v="At least one of the following methods is required:_x000a_a. the account is locked for a period of time if an incorrect number of passwords/passphrases is entered over a specified time period, and / or_x000a_b. each time an incorrect password/passphrase is entered, the system introduces a delay before providing the failure response; this delay increases as the failed login attempts continue but will reset once the user successfully logs in._x000a__x000a_In addition, authentication systems must not store account passwords in clear text and, where possible, passwords should be stored using a strong cryptographic hash and salted. Cryptographic hash functions must be strong: SHA256, SHA512, RipeMD-160, WHIRLPOOL or equivalent._x000a__x000a_For further information refer to ISS #13 Securing User Accounts_x000a_For further information refer to ISS #16 Cryptographic Controls"/>
    <s v="At least one of the following methods is required:_x000a_a. the account is locked for a period of time if an incorrect number of passwords/passphrases is entered over a specified time period, and / or_x000a_b. each time an incorrect password/passphrase is entered, the system introduces a delay before providing the failure response; this delay increases as the failed login attempts continue but will reset once the user successfully logs in._x000a__x000a_In addition, authentication systems must not store account passwords in clear text and, where possible, passwords should be stored using a strong cryptographic hash and salted. Cryptographic hash functions must be strong: SHA256, SHA512, RipeMD-160, WHIRLPOOL or equivalent._x000a__x000a_For further information refer to ISS #13 Securing User Accounts_x000a_For further information refer to ISS #16 Cryptographic Controls"/>
    <s v="y"/>
    <n v="0"/>
    <e v="#N/A"/>
    <n v="5"/>
    <e v="#N/A"/>
    <e v="#N/A"/>
    <m/>
    <m/>
    <m/>
    <m/>
    <m/>
    <m/>
    <s v="n_x000a__x000a_SG - Removed from v3.1"/>
    <n v="0"/>
    <m/>
    <m/>
    <e v="#DIV/0!"/>
    <e v="#DIV/0!"/>
    <m/>
    <m/>
    <m/>
    <m/>
    <m/>
    <m/>
    <m/>
    <m/>
    <m/>
    <m/>
    <m/>
    <m/>
  </r>
  <r>
    <m/>
    <m/>
    <x v="4"/>
    <m/>
    <m/>
    <m/>
    <m/>
    <m/>
    <m/>
    <m/>
    <e v="#N/A"/>
    <n v="10"/>
    <e v="#N/A"/>
    <e v="#N/A"/>
    <m/>
    <m/>
    <n v="0"/>
    <n v="0"/>
    <e v="#DIV/0!"/>
    <e v="#DIV/0!"/>
    <m/>
    <m/>
    <n v="0"/>
    <n v="0"/>
    <e v="#DIV/0!"/>
    <e v="#DIV/0!"/>
    <m/>
    <m/>
    <m/>
    <m/>
    <m/>
    <m/>
    <m/>
    <m/>
    <m/>
    <m/>
    <m/>
    <m/>
  </r>
  <r>
    <n v="10"/>
    <n v="13"/>
    <x v="5"/>
    <s v="14.5a"/>
    <s v="Are vendor-provided patches applied in a timely and secure manner?"/>
    <s v="Are vendor-provided patches applied in a timely and secure manner?"/>
    <s v="Patch management procedures must prioritize patches based on the severity of the vulnerability being patched, the sensitivity of the data in the system, and the criticality of the system to university business: _x000a_a. High-Severity Vulnerabilities (as defined in the Severity Ratings for Vulnerabilities (CVSS v2.0) must be patched as soon as possible, preferably within 3 days of the patch release; and_x000a_b. Medium-Severity Vulnerabilities (as defined in the CVSS v2) must be addressed (i.e. patched) as soon as possible, once all high-severity vulnerabilities have been resolved. _x000a_Note: Patches should be automated where possible and compensating controls should be in place if updates / patches cannot be applied (e.g. software is at end of life,  instrument systems that run Windows 95/98/XP/Vista/7 Embedded Operating System, or any other embedded operating system that can only be patched by the hardware vendor)._x000a__x000a__x000a_For further information refer to ISS #14 Vulnerability Management"/>
    <s v="Patch management procedures must prioritize patches based on the severity of the vulnerability being patched, the sensitivity of the data in the system, and the criticality of the system to university business: _x000a_a. High-Severity Vulnerabilities (as defined in the Severity Ratings for Vulnerabilities (CVSS v2.0) must be patched as soon as possible, preferably within 3 days of the patch release; and_x000a_b. Medium-Severity Vulnerabilities (as defined in the CVSS v2) must be addressed (i.e. patched) as soon as possible, once all high-severity vulnerabilities have been resolved. _x000a_Note: Patches should be automated where possible and compensating controls should be in place if updates / patches cannot be applied (e.g. software is at end of life,  instrument systems that run Windows 95/98/XP/Vista/7 Embedded Operating System, or any other embedded operating system that can only be patched by the hardware vendor)._x000a__x000a_For further information refer to ISS #14 Vulnerability Management"/>
    <s v="y"/>
    <n v="0"/>
    <e v="#N/A"/>
    <n v="5"/>
    <e v="#N/A"/>
    <e v="#N/A"/>
    <s v="y"/>
    <s v="81 - 100% of cases"/>
    <n v="1"/>
    <n v="5"/>
    <n v="0.2"/>
    <s v="low"/>
    <s v="y"/>
    <n v="0"/>
    <e v="#N/A"/>
    <n v="5"/>
    <e v="#N/A"/>
    <e v="#N/A"/>
    <m/>
    <m/>
    <m/>
    <m/>
    <m/>
    <m/>
    <m/>
    <m/>
    <m/>
    <m/>
    <m/>
    <m/>
  </r>
  <r>
    <n v="11"/>
    <n v="14"/>
    <x v="5"/>
    <s v="14.14a"/>
    <s v="Is antivirus software installed with definitions updated automatically on a daily basis?_x000a_"/>
    <s v="Is antivirus software installed with definitions updated automatically on a daily basis?_x000a_"/>
    <s v="Desktops, laptops and servers (including Linux-based systems) connected to UBC’s network or other networked resources must have antivirus software installed and configured, so that the virus definition files are updated daily.   _x000a__x000a_Windows servers on the UBC IT EduCloud Virtual Server Service are protected from  malware without the need for a host based antivirus application. See the UBC IT service catalogue for additional details._x000a__x000a_For further information refer to ISS #14 Vulnerability Management"/>
    <s v="Desktops, laptops and servers (including Linux-based systems) connected to UBC’s network or other networked resources must have antivirus software installed and configured, so that the virus definition files are updated daily.   _x000a__x000a_Windows servers on the UBC IT EduCloud Virtual Server Service are protected from  malware without the need for a host based antivirus application. See the UBC IT service catalogue for additional details._x000a__x000a_For further information refer to ISS #14 Vulnerability Management"/>
    <m/>
    <m/>
    <m/>
    <m/>
    <m/>
    <m/>
    <m/>
    <m/>
    <m/>
    <m/>
    <m/>
    <m/>
    <s v="y"/>
    <n v="0"/>
    <e v="#N/A"/>
    <n v="5"/>
    <e v="#N/A"/>
    <e v="#N/A"/>
    <m/>
    <m/>
    <m/>
    <m/>
    <m/>
    <m/>
    <m/>
    <m/>
    <m/>
    <m/>
    <m/>
    <m/>
  </r>
  <r>
    <n v="12"/>
    <n v="15"/>
    <x v="5"/>
    <s v="14.17d"/>
    <s v="Are firewall rules set-up to allow minimum traffic?"/>
    <s v="Are firewall rules set-up to allow minimum traffic?"/>
    <s v="UBC systems storing PI must be protected by a firewall; firewalls are only as effective as their Access Control List (ACL) rule set, which determines how traffic is blocked or passed.  Firewall ACL rule sets must be configured as follows:_x000a_a. a “Deny by Default” policy must be implemented on all firewalls; _x000a_b. services that are not explicitly permitted must be denied; _x000a_c. firewalls must use ingress filtering at a minimum and must use egress filtering if it is used to protect PI;_x000a_d. ACLs must restrict traffic to the minimum necessary to conduct university business._x000a__x000a_For further information refer to ISS #14 Vulnerability Management"/>
    <s v="UBC systems storing PI must be protected by a firewall; firewalls are only as effective as their Access Control List (ACL) rule set, which determines how traffic is blocked or passed.  Firewall ACL rule sets must be configured as follows:_x000a_a. a “Deny by Default” policy must be implemented on all firewalls; _x000a_b. services that are not explicitly permitted must be denied; _x000a_c. firewalls must use ingress filtering at a minimum and must use egress filtering if it is used to protect PI;_x000a_d. ACLs must restrict traffic to the minimum necessary to conduct university business._x000a__x000a_For further information refer to ISS #14 Vulnerability Management"/>
    <m/>
    <m/>
    <m/>
    <m/>
    <m/>
    <m/>
    <m/>
    <m/>
    <m/>
    <m/>
    <m/>
    <m/>
    <m/>
    <m/>
    <m/>
    <m/>
    <m/>
    <m/>
    <s v="y"/>
    <s v="Yes"/>
    <n v="1"/>
    <n v="5"/>
    <n v="0.2"/>
    <s v="low"/>
    <m/>
    <m/>
    <m/>
    <m/>
    <m/>
    <m/>
  </r>
  <r>
    <n v="13"/>
    <n v="16"/>
    <x v="5"/>
    <s v="14.17e"/>
    <s v="Are firewall rules reviewed on an annual basis?"/>
    <s v="Are firewall rules reviewed on an annual basis?"/>
    <s v="Rule sets must be reviewed annually for optimization and to validate that inadvertent and / or malicious changes have not been made to the approved configuration._x000a__x000a_For further information refer to ISS #14 Vulnerability Management"/>
    <s v="Rule sets must be reviewed annually for optimization and to validate that inadvertent and / or malicious changes have not been made to the approved configuration._x000a__x000a_For further information refer to ISS #14 Vulnerability Management"/>
    <m/>
    <m/>
    <m/>
    <m/>
    <m/>
    <m/>
    <m/>
    <m/>
    <m/>
    <m/>
    <m/>
    <m/>
    <m/>
    <m/>
    <m/>
    <m/>
    <m/>
    <m/>
    <s v="y"/>
    <s v="No"/>
    <n v="5"/>
    <n v="5"/>
    <n v="1"/>
    <s v="very high"/>
    <m/>
    <m/>
    <m/>
    <m/>
    <m/>
    <m/>
  </r>
  <r>
    <n v="14"/>
    <m/>
    <x v="5"/>
    <s v="14.10, 14.11"/>
    <s v="SG - Added new question and supplementary information."/>
    <s v="Are vulnerability scan reports reviewed?"/>
    <m/>
    <s v="UBC IT is responsible for ensuring that all operational UBC Systems attached to the UBC network are scanned with a network vulnerability scanning tool (e.g. Nessus) at least every quarter. _x000a__x000a_UBC IT has initiated an ongoing process for external and internal IP scanning. The goal of this scanning process is to identify any security vulnerabilities. _x000a__x000a_For further information refer to the following link: https://it.ubc.ca/projects/university-wide-external-vulnerability-scanning_x000a__x000a_To request reports for the IP addresses you manage, please refer to the following link: https://survey.ubc.ca/s/vulnerability-scanning-report-request."/>
    <m/>
    <m/>
    <m/>
    <m/>
    <m/>
    <m/>
    <m/>
    <m/>
    <m/>
    <m/>
    <m/>
    <m/>
    <s v="y"/>
    <n v="0"/>
    <e v="#N/A"/>
    <n v="5"/>
    <e v="#N/A"/>
    <e v="#N/A"/>
    <m/>
    <m/>
    <m/>
    <m/>
    <m/>
    <m/>
    <m/>
    <m/>
    <m/>
    <m/>
    <m/>
    <m/>
  </r>
  <r>
    <m/>
    <m/>
    <x v="5"/>
    <m/>
    <m/>
    <m/>
    <m/>
    <m/>
    <m/>
    <m/>
    <e v="#N/A"/>
    <n v="5"/>
    <e v="#N/A"/>
    <e v="#N/A"/>
    <m/>
    <m/>
    <n v="1"/>
    <n v="5"/>
    <n v="0.2"/>
    <s v="low"/>
    <m/>
    <m/>
    <e v="#N/A"/>
    <n v="15"/>
    <e v="#N/A"/>
    <e v="#N/A"/>
    <m/>
    <m/>
    <n v="6"/>
    <n v="10"/>
    <n v="0.6"/>
    <s v="high"/>
    <m/>
    <m/>
    <m/>
    <m/>
    <m/>
    <m/>
  </r>
  <r>
    <n v="15"/>
    <n v="17"/>
    <x v="6"/>
    <n v="17.5"/>
    <s v="Is logging configured to capture user logon and logoff and the activity type performed (for privileged accounts at a minimum)?"/>
    <s v="Is logging configured to capture user logon and logoff and the activity type performed (for privileged accounts at a minimum)?"/>
    <s v="The following key activities must be logged include the following:_x000a_a. user logon and logoff and access to a resource; _x000a_b. action performed by the user and the time it was performed; and_x000a_c. where feasible, any access to, or modification of, records._x000a_d. any other information that the Information Stewards/Owners decide should be captured in order to protect high risk files (for privileged accounts)._x000a__x000a_Logs must be: configured with an accurate time stamp, available when required,  and protected from unauthorized access. They must be retained for at least 90 days and regularly backed up whenever possible, preferably to offsite secure storage. Also, where appropriate, privileged account logging systems must automatically transmit alerts of significant activities to the technology owner (typically a manager of a University IT Support Staff team). The following activities must always trigger an alert: _x000a_a. escalation of privilege; and/or_x000a_b. usage of the Break Glass Procedure as described in the Privileged Account Management standard._x000a__x000a_For further information refer to ISS #17 Logging and Monitoring of UBC Systems"/>
    <s v="The following key activities must be logged include the following:_x000a_a. user logon and logoff and access to a resource; _x000a_b. action performed by the user and the time it was performed; and_x000a_c. where feasible, any access to, or modification of, records._x000a_d. any other information that the Information Stewards/Owners decide should be captured in order to protect high risk files (for privileged accounts)._x000a__x000a_Logs must be: configured with an accurate time stamp, available when required,  and protected from unauthorized access. They must be retained for at least 90 days and regularly backed up whenever possible, preferably to offsite secure storage. Also, where appropriate, privileged account logging systems must automatically transmit alerts of significant activities to the technology owner (typically a manager of a University IT Support Staff team). The following activities must always trigger an alert: _x000a_a. escalation of privilege; and/or_x000a_b. usage of the Break Glass Procedure as described in the Privileged Account Management standard._x000a__x000a_For further information refer to ISS #17 Logging and Monitoring of UBC Systems"/>
    <s v="y"/>
    <n v="0"/>
    <e v="#N/A"/>
    <n v="5"/>
    <e v="#N/A"/>
    <e v="#N/A"/>
    <s v="y"/>
    <n v="0"/>
    <e v="#N/A"/>
    <n v="5"/>
    <e v="#N/A"/>
    <e v="#N/A"/>
    <m/>
    <m/>
    <m/>
    <m/>
    <m/>
    <m/>
    <m/>
    <m/>
    <m/>
    <m/>
    <m/>
    <m/>
    <m/>
    <m/>
    <m/>
    <m/>
    <m/>
    <m/>
  </r>
  <r>
    <n v="16"/>
    <n v="18"/>
    <x v="6"/>
    <s v="17.11a"/>
    <s v="Is all privileged account activity reviewed on a regular basis? "/>
    <s v="Is all privileged account activity reviewed on a regular basis? "/>
    <s v="Logs of privileged account activity must be reviewed on a regular basis to detect information security events and determine if further investigation is required. _x000a__x000a_For more information refer to ISS # 17. Logging and Monitoring of UBC Systems"/>
    <s v="Logs of privileged account activity must be reviewed on a regular basis to detect information security events and determine if further investigation is required. _x000a__x000a_For more information refer to ISS # 17. Logging and Monitoring of UBC Systems"/>
    <s v="y"/>
    <n v="0"/>
    <e v="#N/A"/>
    <n v="5"/>
    <e v="#N/A"/>
    <e v="#N/A"/>
    <s v="y"/>
    <n v="0"/>
    <e v="#N/A"/>
    <n v="5"/>
    <e v="#N/A"/>
    <e v="#N/A"/>
    <m/>
    <m/>
    <m/>
    <m/>
    <m/>
    <m/>
    <m/>
    <m/>
    <m/>
    <m/>
    <m/>
    <m/>
    <m/>
    <m/>
    <m/>
    <m/>
    <m/>
    <m/>
  </r>
  <r>
    <m/>
    <m/>
    <x v="6"/>
    <m/>
    <m/>
    <m/>
    <m/>
    <m/>
    <m/>
    <m/>
    <e v="#N/A"/>
    <n v="10"/>
    <e v="#N/A"/>
    <e v="#N/A"/>
    <m/>
    <m/>
    <e v="#N/A"/>
    <n v="10"/>
    <e v="#N/A"/>
    <e v="#N/A"/>
    <m/>
    <m/>
    <m/>
    <m/>
    <m/>
    <m/>
    <m/>
    <m/>
    <m/>
    <m/>
    <m/>
    <m/>
    <m/>
    <m/>
    <m/>
    <m/>
    <m/>
    <m/>
  </r>
  <r>
    <m/>
    <n v="19"/>
    <x v="7"/>
    <s v="18.5.1a"/>
    <s v="Is the application server located in a secured datacentre?_x000a__x000a_SG - Remove this section"/>
    <m/>
    <s v="UBC datacentres are considered secure when they comply with the requirements in ISS #18 Physical Security of UBC Datacentres_x000a__x000a_Note:  If the application resides in a UBC IT or MedIT datacentre, no additional work is required by Unit as the physical security of these datacentres will be assessed centrally. _x000a__x000a_a. Walls must extend from floor to ceiling slab. If walls are not solid (e.g. drywall), then they must be reinforced with wire mesh._x000a_b. Datacentre doors must be locked when room is not in use. Security grade door fastening hardware must be used in conjunction with a metal door and frame. Acceptable locking mechanisms include electronic proximity access cards/fobs, keypad type entry locks, and biometric locks._x000a_c. All exterior glass in doors and accessible windows must be reinforced. High-grade security film should be considered (minimum standard should be Profilon AXA1-15Mil or equivalent) to resist forced entry._x000a_d. The public must not have direct access to the datacenter perimeter. An outer security perimeter should be established with access controls sufficient to prevent direct public access. Individuals must be assigned the authority to grant access to the datacentre and someone must be appointed to formally manage physical access process including revocation of access (fob/card, keypad access). Individuals who are not authorized to access the datacentre must be escorted at all times by an authorized individual._x000a_e. Access must be logged electronically or in a logbook in the case of keypad entry doors that do not uniquely identify an individual._x000a_f. Alarms (monitored 24/7) must be installed that trigger on unauthorized access. _x000a_g. If information is backed up onto electronic media, the same physical security requirements are to be applied to that media unless the information is encrypted (see the Encryption Requirements standard)._x000a__x000a_"/>
    <m/>
    <m/>
    <m/>
    <m/>
    <m/>
    <m/>
    <m/>
    <m/>
    <m/>
    <m/>
    <m/>
    <m/>
    <m/>
    <m/>
    <m/>
    <m/>
    <m/>
    <m/>
    <m/>
    <m/>
    <m/>
    <m/>
    <m/>
    <m/>
    <m/>
    <s v="n_x000a__x000a_SG - Removed from v3.1"/>
    <n v="0"/>
    <m/>
    <m/>
    <e v="#DIV/0!"/>
    <e v="#DIV/0!"/>
  </r>
  <r>
    <m/>
    <m/>
    <x v="7"/>
    <m/>
    <m/>
    <m/>
    <m/>
    <m/>
    <m/>
    <m/>
    <n v="0"/>
    <m/>
    <m/>
    <m/>
    <m/>
    <m/>
    <m/>
    <m/>
    <m/>
    <m/>
    <m/>
    <m/>
    <m/>
    <m/>
    <m/>
    <m/>
    <m/>
    <m/>
    <m/>
    <m/>
    <m/>
    <m/>
    <m/>
    <m/>
    <n v="0"/>
    <n v="0"/>
    <e v="#DIV/0!"/>
    <e v="#DIV/0!"/>
  </r>
  <r>
    <m/>
    <n v="20"/>
    <x v="8"/>
    <n v="19.399999999999999"/>
    <s v="Is the application hosted on a separate server to the database server?_x000a__x000a_*If no:  answer questions 21, 22, and 23 as N/A._x000a__x000a_SG: Rephrased question; merged 20 and 21; "/>
    <m/>
    <s v="When PI is being processed through an application and / or database servers, these servers must be logically separated, wherever possible. If functions are hosted on the same server, compensating controls must be implemented to commensurate with the risk, such as:_x000a_a. web application (layer 7) firewall;_x000a_b. file integrity monitoring; _x000a_c. Intrusion Detection Systems/Intrusion Prevention Systems; and_x000a_d. log monitoring (e.g. SIEM)._x000a__x000a_For further information refer to ISS #19 Internet Facing Systems and Services_x000a_"/>
    <m/>
    <m/>
    <m/>
    <m/>
    <m/>
    <m/>
    <m/>
    <m/>
    <m/>
    <m/>
    <m/>
    <m/>
    <m/>
    <m/>
    <m/>
    <m/>
    <m/>
    <m/>
    <m/>
    <m/>
    <m/>
    <m/>
    <m/>
    <m/>
    <m/>
    <m/>
    <m/>
    <m/>
    <m/>
    <m/>
    <m/>
  </r>
  <r>
    <n v="17"/>
    <n v="21"/>
    <x v="8"/>
    <s v="19.4, 19.7a"/>
    <s v="Is the web server placed in an appropriately configured Demilitarized Zone (DMZ)? Refer to Supplementary Info for specifics_x000a__x000a_SG: Rephrased question; merged 20 and 21; "/>
    <s v="Is the web-application server separate from the database server and hosted on a dedicated application network? If not, are compensating controls in place? "/>
    <s v="a. the DMZ must contain all web servers;_x000a_b. the DMZ may only contain application servers if they are combined with web servers;_x000a_c. the DMZ must not contain database servers that store or process PI;_x000a_d. a firewall must be in place between the DMZ and the internet as well as between the DMZ and the UBC internal network; _x000a_e. firewalls must use ingress filtering at a minimum, and must also use egress filtering if the firewall is used to protect PI; and_x000a_f. firewalls must use access rules that restrict traffic to only the minimum necessary to conduct university business; access rules must not be wide-open allowing any source to connect to any destination, as this defeats the security of the firewall._x000a__x000a_For further information refer to ISS #19 Internet Facing Systems and Services_x000a__x000a_SG - Merged supplementary info with old q.#20 (keep a,b,c from here and remove d,e,f); Team to review modified verbiage."/>
    <s v="When PI is being processed through an application and / or database servers, these servers must be logically separated, wherever possible. If functions are hosted on the same server, compensating controls must be implemented to commensurate with the risk, such as:_x000a_a. web application (layer 7) firewall;_x000a_b. file integrity monitoring; _x000a_c. Intrusion Detection Systems/Intrusion Prevention Systems; and_x000a_d. log monitoring (e.g. SIEM)._x000a__x000a_The dedicated application network:-_x000a_a. must contain all web servers;_x000a_b. may only contain application servers if they are combined with web servers;_x000a_c. must not contain database servers that store or process PI._x000a__x000a_For further information refer to ISS #19 Internet Facing Systems and Services"/>
    <m/>
    <m/>
    <m/>
    <m/>
    <m/>
    <m/>
    <m/>
    <m/>
    <m/>
    <m/>
    <m/>
    <m/>
    <s v="y"/>
    <n v="0"/>
    <e v="#N/A"/>
    <n v="5"/>
    <e v="#N/A"/>
    <e v="#N/A"/>
    <m/>
    <m/>
    <m/>
    <m/>
    <m/>
    <m/>
    <m/>
    <m/>
    <m/>
    <m/>
    <m/>
    <m/>
  </r>
  <r>
    <n v="18"/>
    <n v="22"/>
    <x v="8"/>
    <s v="19.9a"/>
    <s v="Are all transmissions with PI from/to internet-facing systems secured using appropriate cryptographic techniques?"/>
    <s v="Are all transmissions with PI from/to internet-facing systems secured using appropriate cryptographic techniques?"/>
    <s v="Secure transmission of PI must comply with the following requirements:_x000a_a. any form, application or service that requires some type of authentication, or that is used to collect or transmit information from User to server or between servers, must be encrypted using HTTPS with TLS 1.2 with fall back to TLS 1.1 and TLS 1.0 for backwards compatibility (or the equivalent, for non-web-based applications; and_x000a_b. information transmitted via SSH must be encrypted using a minimum of AES-256 bit encryption with mutual authentication between the server and User. _x000a__x000a_Cryptographic hash functions must be strong: SHA256, SHA512, RipeMD-160, WHIRLPOOL or equivalent. SHA1, RC4 or other weak export ciphers should not be used._x000a__x000a_For further information refer to ISS #19 Internet Facing Systems and Services_x000a__x000a_For further information refer to ISS #16 Cryptographic Controls"/>
    <s v="Secure transmission of PI must comply with the following requirements:_x000a_a. any form, application or service that requires some type of authentication, or that is used to collect or transmit information from User to server or between servers, must be encrypted using HTTPS with TLS 1.2 with fall back to TLS 1.1 and TLS 1.0 for backwards compatibility (or the equivalent, for non-web-based applications; and_x000a_b. information transmitted via SSH must be encrypted using a minimum of AES-256 bit encryption with mutual authentication between the server and User. _x000a__x000a_Cryptographic hash functions must be strong: SHA256, SHA512, RipeMD-160, WHIRLPOOL or equivalent. SHA1, RC4 or other weak export ciphers should not be used._x000a__x000a_For further information refer to ISS #19 Internet Facing Systems and Services_x000a__x000a_For further information refer to ISS #16 Cryptographic Controls"/>
    <s v="y"/>
    <n v="0"/>
    <e v="#N/A"/>
    <n v="5"/>
    <e v="#N/A"/>
    <e v="#N/A"/>
    <m/>
    <m/>
    <m/>
    <m/>
    <m/>
    <m/>
    <m/>
    <m/>
    <m/>
    <m/>
    <m/>
    <m/>
    <m/>
    <m/>
    <m/>
    <m/>
    <m/>
    <m/>
    <m/>
    <m/>
    <m/>
    <m/>
    <m/>
    <m/>
  </r>
  <r>
    <m/>
    <n v="23"/>
    <x v="8"/>
    <n v="16.11"/>
    <s v="Is a effective key management plan in place to address:  Key Generation, Key Distribution, Key Storage and Protection, Key Recovery, and Key Change?_x000a__x000a_SG - to remove this question"/>
    <m/>
    <s v="A high-risk area in key management relates to key reassignment. It should be noted that all key re-assignments require re-encryption of the data._x000a__x000a_For details of all mandatory requirements, refer to ISS #16 Cryptographic Controls"/>
    <m/>
    <s v="n_x000a__x000a_SG - Removed from v3.1"/>
    <n v="0"/>
    <m/>
    <m/>
    <e v="#DIV/0!"/>
    <e v="#DIV/0!"/>
    <m/>
    <m/>
    <m/>
    <m/>
    <m/>
    <m/>
    <m/>
    <m/>
    <m/>
    <m/>
    <m/>
    <m/>
    <m/>
    <m/>
    <m/>
    <m/>
    <m/>
    <m/>
    <m/>
    <m/>
    <m/>
    <m/>
    <m/>
    <m/>
  </r>
  <r>
    <m/>
    <m/>
    <x v="8"/>
    <m/>
    <m/>
    <m/>
    <m/>
    <m/>
    <m/>
    <m/>
    <e v="#N/A"/>
    <n v="5"/>
    <e v="#N/A"/>
    <e v="#N/A"/>
    <m/>
    <m/>
    <m/>
    <m/>
    <m/>
    <m/>
    <m/>
    <m/>
    <e v="#N/A"/>
    <n v="5"/>
    <e v="#N/A"/>
    <e v="#N/A"/>
    <m/>
    <m/>
    <m/>
    <m/>
    <m/>
    <m/>
    <m/>
    <m/>
    <m/>
    <m/>
    <m/>
    <m/>
  </r>
  <r>
    <n v="19"/>
    <n v="24"/>
    <x v="9"/>
    <n v="20.6"/>
    <s v="Is the development and test environment logically isolated from all production environments?"/>
    <s v="Is the development and test environment logically isolated from all production environments?"/>
    <s v="Development and test environments must be logically and/or physically isolated from any production environments._x000a_University IT Support Staff must securely store system documentation and ensure that it is only available to authorized users._x000a__x000a__x000a_For further information refer to ISS #20 Development and Modification of Software Applications"/>
    <s v="Development and test environments must be logically and/or physically isolated from any production environments._x000a_University IT Support Staff must securely store system documentation and ensure that it is only available to authorized users._x000a__x000a_For further information refer to ISS #20 Development and Modification of Software Applications"/>
    <m/>
    <m/>
    <m/>
    <m/>
    <m/>
    <m/>
    <m/>
    <m/>
    <m/>
    <m/>
    <m/>
    <m/>
    <s v="y"/>
    <n v="0"/>
    <e v="#N/A"/>
    <n v="5"/>
    <e v="#N/A"/>
    <e v="#N/A"/>
    <m/>
    <m/>
    <m/>
    <m/>
    <m/>
    <m/>
    <m/>
    <m/>
    <m/>
    <m/>
    <m/>
    <m/>
  </r>
  <r>
    <n v="20"/>
    <n v="25"/>
    <x v="9"/>
    <s v="20.7b"/>
    <s v="Are appropriate security controls employed when using live PI in a test environment?"/>
    <s v="Are appropriate security controls employed when using live PI in a test environment?"/>
    <s v="Test environments that use live PI must have the same security requirements in place as production environments, e.g. access restricted on a needs only basis._x000a__x000a_For further information refer to ISS #20 Development and Modification of Software Applications"/>
    <s v="Test environments that use live PI must have the same security requirements in place as production environments, e.g. access restricted on a needs only basis._x000a__x000a_For further information refer to ISS #20 Development and Modification of Software Applications"/>
    <m/>
    <m/>
    <m/>
    <m/>
    <m/>
    <m/>
    <m/>
    <m/>
    <m/>
    <m/>
    <m/>
    <m/>
    <s v="y"/>
    <n v="0"/>
    <e v="#N/A"/>
    <n v="5"/>
    <e v="#N/A"/>
    <e v="#N/A"/>
    <m/>
    <m/>
    <m/>
    <m/>
    <m/>
    <m/>
    <m/>
    <m/>
    <m/>
    <m/>
    <m/>
    <m/>
  </r>
  <r>
    <n v="21"/>
    <n v="26"/>
    <x v="9"/>
    <n v="20.8"/>
    <s v="Are processes (e.g. code review, application vulnerability assessments) in place to confirm input and error handling controls are in place?"/>
    <s v="Are processes (e.g. code review, application vulnerability assessments) in place to confirm input and error handling controls are in place?"/>
    <s v="Applications must validate input properly and restrictively, allowing only those types of input that are known to be correct (e.g. cross-site scripting, buffer overflow errors, SQL injection flaws, etc.)._x000a__x000a_Applications must execute proper error handling so that errors will not provide detailed system information, deny service, impair security mechanisms, or crash the system. See http://www.owasp.org/ for more information._x000a__x000a_For further information refer to ISS #20 Development and Modification of Software Applications"/>
    <s v="Applications must validate input properly and restrictively, allowing only those types of input that are known to be correct (e.g. cross-site scripting, buffer overflow errors, SQL injection flaws, etc.)._x000a__x000a_Applications must execute proper error handling so that errors will not provide detailed system information, deny service, impair security mechanisms, or crash the system. See http://www.owasp.org/ for more information._x000a__x000a_For further information refer to ISS #20 Development and Modification of Software Applications"/>
    <s v="y"/>
    <n v="0"/>
    <e v="#N/A"/>
    <n v="5"/>
    <e v="#N/A"/>
    <e v="#N/A"/>
    <m/>
    <m/>
    <m/>
    <m/>
    <m/>
    <m/>
    <m/>
    <m/>
    <m/>
    <m/>
    <m/>
    <m/>
    <m/>
    <m/>
    <m/>
    <m/>
    <m/>
    <m/>
    <m/>
    <m/>
    <m/>
    <m/>
    <m/>
    <m/>
  </r>
  <r>
    <m/>
    <m/>
    <x v="9"/>
    <m/>
    <m/>
    <m/>
    <m/>
    <m/>
    <m/>
    <m/>
    <e v="#N/A"/>
    <n v="5"/>
    <e v="#N/A"/>
    <e v="#N/A"/>
    <m/>
    <m/>
    <m/>
    <m/>
    <m/>
    <m/>
    <m/>
    <m/>
    <e v="#N/A"/>
    <n v="10"/>
    <e v="#N/A"/>
    <e v="#N/A"/>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PivotTable4" cacheId="106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C14" firstHeaderRow="0" firstDataRow="1" firstDataCol="1"/>
  <pivotFields count="38">
    <pivotField dataField="1" showAll="0"/>
    <pivotField dataField="1" showAll="0"/>
    <pivotField axis="axisRow" showAll="0">
      <items count="11">
        <item x="0"/>
        <item x="1"/>
        <item x="2"/>
        <item x="3"/>
        <item x="4"/>
        <item x="5"/>
        <item x="6"/>
        <item x="7"/>
        <item x="8"/>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11">
    <i>
      <x/>
    </i>
    <i>
      <x v="1"/>
    </i>
    <i>
      <x v="2"/>
    </i>
    <i>
      <x v="3"/>
    </i>
    <i>
      <x v="4"/>
    </i>
    <i>
      <x v="5"/>
    </i>
    <i>
      <x v="6"/>
    </i>
    <i>
      <x v="7"/>
    </i>
    <i>
      <x v="8"/>
    </i>
    <i>
      <x v="9"/>
    </i>
    <i t="grand">
      <x/>
    </i>
  </rowItems>
  <colFields count="1">
    <field x="-2"/>
  </colFields>
  <colItems count="2">
    <i>
      <x/>
    </i>
    <i i="1">
      <x v="1"/>
    </i>
  </colItems>
  <dataFields count="2">
    <dataField name="Count of v3.1 Q#" fld="0" subtotal="count" baseField="2" baseItem="0"/>
    <dataField name="Count of Question# _x000a_v3.0"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cio.ubc.ca/information-security-standards/U8" TargetMode="External"/><Relationship Id="rId13" Type="http://schemas.openxmlformats.org/officeDocument/2006/relationships/hyperlink" Target="https://cio.ubc.ca/information-security-standards/M4" TargetMode="External"/><Relationship Id="rId18" Type="http://schemas.openxmlformats.org/officeDocument/2006/relationships/hyperlink" Target="https://cio.ubc.ca/information-security-standards/M9" TargetMode="External"/><Relationship Id="rId3" Type="http://schemas.openxmlformats.org/officeDocument/2006/relationships/hyperlink" Target="https://cio.ubc.ca/information-security-standards/U3" TargetMode="External"/><Relationship Id="rId21" Type="http://schemas.openxmlformats.org/officeDocument/2006/relationships/hyperlink" Target="https://universitycounsel.ubc.ca/policies/information-systems-policy/" TargetMode="External"/><Relationship Id="rId7" Type="http://schemas.openxmlformats.org/officeDocument/2006/relationships/hyperlink" Target="https://cio.ubc.ca/information-security-standards/U7" TargetMode="External"/><Relationship Id="rId12" Type="http://schemas.openxmlformats.org/officeDocument/2006/relationships/hyperlink" Target="https://cio.ubc.ca/information-security-standards/M3" TargetMode="External"/><Relationship Id="rId17" Type="http://schemas.openxmlformats.org/officeDocument/2006/relationships/hyperlink" Target="https://cio.ubc.ca/information-security-standards/M8" TargetMode="External"/><Relationship Id="rId25" Type="http://schemas.openxmlformats.org/officeDocument/2006/relationships/printerSettings" Target="../printerSettings/printerSettings5.bin"/><Relationship Id="rId2" Type="http://schemas.openxmlformats.org/officeDocument/2006/relationships/hyperlink" Target="https://cio.ubc.ca/information-security-standards/U2" TargetMode="External"/><Relationship Id="rId16" Type="http://schemas.openxmlformats.org/officeDocument/2006/relationships/hyperlink" Target="https://cio.ubc.ca/information-security-standards/M7" TargetMode="External"/><Relationship Id="rId20" Type="http://schemas.openxmlformats.org/officeDocument/2006/relationships/hyperlink" Target="https://cio.ubc.ca/information-security-standards/M11" TargetMode="External"/><Relationship Id="rId1" Type="http://schemas.openxmlformats.org/officeDocument/2006/relationships/hyperlink" Target="https://cio.ubc.ca/information-security-standards/U1" TargetMode="External"/><Relationship Id="rId6" Type="http://schemas.openxmlformats.org/officeDocument/2006/relationships/hyperlink" Target="https://cio.ubc.ca/information-security-standards/U6" TargetMode="External"/><Relationship Id="rId11" Type="http://schemas.openxmlformats.org/officeDocument/2006/relationships/hyperlink" Target="https://cio.ubc.ca/information-security-standards/M2" TargetMode="External"/><Relationship Id="rId24" Type="http://schemas.openxmlformats.org/officeDocument/2006/relationships/hyperlink" Target="https://cio.ubc.ca/information-security-standards/M11" TargetMode="External"/><Relationship Id="rId5" Type="http://schemas.openxmlformats.org/officeDocument/2006/relationships/hyperlink" Target="https://cio.ubc.ca/information-security-standards/U5" TargetMode="External"/><Relationship Id="rId15" Type="http://schemas.openxmlformats.org/officeDocument/2006/relationships/hyperlink" Target="https://cio.ubc.ca/information-security-standards/M6" TargetMode="External"/><Relationship Id="rId23" Type="http://schemas.openxmlformats.org/officeDocument/2006/relationships/hyperlink" Target="https://cio.ubc.ca/information-security-standards/U12" TargetMode="External"/><Relationship Id="rId10" Type="http://schemas.openxmlformats.org/officeDocument/2006/relationships/hyperlink" Target="https://cio.ubc.ca/information-security-standards/U10" TargetMode="External"/><Relationship Id="rId19" Type="http://schemas.openxmlformats.org/officeDocument/2006/relationships/hyperlink" Target="https://cio.ubc.ca/information-security-standards/M10" TargetMode="External"/><Relationship Id="rId4" Type="http://schemas.openxmlformats.org/officeDocument/2006/relationships/hyperlink" Target="https://cio.ubc.ca/information-security-standards/U4" TargetMode="External"/><Relationship Id="rId9" Type="http://schemas.openxmlformats.org/officeDocument/2006/relationships/hyperlink" Target="https://cio.ubc.ca/information-security-standards/U9" TargetMode="External"/><Relationship Id="rId14" Type="http://schemas.openxmlformats.org/officeDocument/2006/relationships/hyperlink" Target="https://cio.ubc.ca/information-security-standards/M5" TargetMode="External"/><Relationship Id="rId22" Type="http://schemas.openxmlformats.org/officeDocument/2006/relationships/hyperlink" Target="https://cio.ubc.ca/information-security-standards/U11"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CC"/>
    <pageSetUpPr fitToPage="1"/>
  </sheetPr>
  <dimension ref="B7:S43"/>
  <sheetViews>
    <sheetView showGridLines="0" showRowColHeaders="0" tabSelected="1" zoomScaleNormal="100" workbookViewId="0">
      <selection activeCell="D14" sqref="D14:J14"/>
    </sheetView>
  </sheetViews>
  <sheetFormatPr defaultColWidth="8.85546875" defaultRowHeight="14.25"/>
  <cols>
    <col min="1" max="1" width="2.28515625" style="3" customWidth="1"/>
    <col min="2" max="2" width="3.7109375" style="3" customWidth="1"/>
    <col min="3" max="3" width="8.42578125" style="3" customWidth="1"/>
    <col min="4" max="6" width="5.7109375" style="3" customWidth="1"/>
    <col min="7" max="7" width="1.7109375" style="3" customWidth="1"/>
    <col min="8" max="10" width="8.85546875" style="3"/>
    <col min="11" max="11" width="3.7109375" style="3" customWidth="1"/>
    <col min="12" max="12" width="8.85546875" style="3"/>
    <col min="13" max="13" width="12.7109375" style="3" customWidth="1"/>
    <col min="14" max="14" width="26" style="3" customWidth="1"/>
    <col min="15" max="15" width="14" style="3" customWidth="1"/>
    <col min="16" max="16" width="3.7109375" style="3" customWidth="1"/>
    <col min="17" max="17" width="30.7109375" style="3" customWidth="1"/>
    <col min="18" max="18" width="19" style="3" customWidth="1"/>
    <col min="19" max="19" width="1.7109375" style="3" customWidth="1"/>
    <col min="20" max="16384" width="8.85546875" style="3"/>
  </cols>
  <sheetData>
    <row r="7" spans="2:19" ht="13.9" customHeight="1">
      <c r="B7" s="247" t="s">
        <v>0</v>
      </c>
      <c r="C7" s="247"/>
      <c r="D7" s="247"/>
      <c r="E7" s="247"/>
      <c r="F7" s="247"/>
      <c r="G7" s="247"/>
      <c r="H7" s="247"/>
      <c r="I7" s="247"/>
      <c r="J7" s="247"/>
      <c r="K7" s="247"/>
      <c r="L7" s="247"/>
      <c r="M7" s="247"/>
      <c r="N7" s="247"/>
      <c r="O7" s="247"/>
      <c r="P7" s="247"/>
      <c r="Q7" s="247"/>
      <c r="R7" s="247"/>
    </row>
    <row r="8" spans="2:19">
      <c r="B8" s="247"/>
      <c r="C8" s="247"/>
      <c r="D8" s="247"/>
      <c r="E8" s="247"/>
      <c r="F8" s="247"/>
      <c r="G8" s="247"/>
      <c r="H8" s="247"/>
      <c r="I8" s="247"/>
      <c r="J8" s="247"/>
      <c r="K8" s="247"/>
      <c r="L8" s="247"/>
      <c r="M8" s="247"/>
      <c r="N8" s="247"/>
      <c r="O8" s="247"/>
      <c r="P8" s="247"/>
      <c r="Q8" s="247"/>
      <c r="R8" s="247"/>
    </row>
    <row r="9" spans="2:19">
      <c r="B9" s="247"/>
      <c r="C9" s="247"/>
      <c r="D9" s="247"/>
      <c r="E9" s="247"/>
      <c r="F9" s="247"/>
      <c r="G9" s="247"/>
      <c r="H9" s="247"/>
      <c r="I9" s="247"/>
      <c r="J9" s="247"/>
      <c r="K9" s="247"/>
      <c r="L9" s="247"/>
      <c r="M9" s="247"/>
      <c r="N9" s="247"/>
      <c r="O9" s="247"/>
      <c r="P9" s="247"/>
      <c r="Q9" s="247"/>
      <c r="R9" s="247"/>
    </row>
    <row r="10" spans="2:19" ht="25.9" customHeight="1">
      <c r="B10" s="247"/>
      <c r="C10" s="247"/>
      <c r="D10" s="247"/>
      <c r="E10" s="247"/>
      <c r="F10" s="247"/>
      <c r="G10" s="247"/>
      <c r="H10" s="247"/>
      <c r="I10" s="247"/>
      <c r="J10" s="247"/>
      <c r="K10" s="247"/>
      <c r="L10" s="247"/>
      <c r="M10" s="247"/>
      <c r="N10" s="247"/>
      <c r="O10" s="247"/>
      <c r="P10" s="247"/>
      <c r="Q10" s="247"/>
      <c r="R10" s="247"/>
    </row>
    <row r="12" spans="2:19">
      <c r="B12" s="266" t="s">
        <v>1</v>
      </c>
      <c r="C12" s="266"/>
      <c r="D12" s="266"/>
      <c r="E12" s="266"/>
      <c r="F12" s="266"/>
      <c r="G12" s="266"/>
      <c r="H12" s="266"/>
      <c r="I12" s="266"/>
      <c r="J12" s="266"/>
      <c r="L12" s="266" t="s">
        <v>2</v>
      </c>
      <c r="M12" s="266"/>
      <c r="N12" s="266"/>
      <c r="O12" s="266"/>
    </row>
    <row r="13" spans="2:19" ht="7.9" customHeight="1"/>
    <row r="14" spans="2:19">
      <c r="B14" s="6" t="s">
        <v>3</v>
      </c>
      <c r="C14" s="6"/>
      <c r="D14" s="260"/>
      <c r="E14" s="261"/>
      <c r="F14" s="261"/>
      <c r="G14" s="261"/>
      <c r="H14" s="261"/>
      <c r="I14" s="261"/>
      <c r="J14" s="262"/>
      <c r="L14" s="63" t="s">
        <v>4</v>
      </c>
      <c r="M14" s="263"/>
      <c r="N14" s="264"/>
      <c r="O14" s="265"/>
      <c r="Q14" s="6" t="s">
        <v>5</v>
      </c>
      <c r="R14" s="56"/>
      <c r="S14" s="2"/>
    </row>
    <row r="15" spans="2:19">
      <c r="B15" s="6"/>
      <c r="C15" s="6"/>
      <c r="D15" s="5"/>
      <c r="E15" s="5"/>
      <c r="F15" s="5"/>
      <c r="G15" s="5"/>
      <c r="H15" s="5"/>
      <c r="I15" s="5"/>
      <c r="J15" s="5"/>
      <c r="L15" s="64"/>
      <c r="M15" s="64"/>
      <c r="N15" s="64"/>
      <c r="O15" s="64"/>
      <c r="S15" s="2"/>
    </row>
    <row r="16" spans="2:19" s="5" customFormat="1" ht="12.75">
      <c r="B16" s="6" t="s">
        <v>6</v>
      </c>
      <c r="C16" s="6"/>
      <c r="D16" s="260"/>
      <c r="E16" s="261"/>
      <c r="F16" s="261"/>
      <c r="G16" s="261"/>
      <c r="H16" s="261"/>
      <c r="I16" s="261"/>
      <c r="J16" s="262"/>
      <c r="L16" s="63" t="s">
        <v>7</v>
      </c>
      <c r="M16" s="263"/>
      <c r="N16" s="264"/>
      <c r="O16" s="265"/>
    </row>
    <row r="17" spans="2:18" s="5" customFormat="1" ht="13.15" customHeight="1">
      <c r="B17" s="6"/>
      <c r="C17" s="6"/>
      <c r="L17" s="63"/>
      <c r="M17" s="65"/>
      <c r="N17" s="65"/>
      <c r="O17" s="65"/>
      <c r="P17" s="7"/>
      <c r="Q17" s="6"/>
      <c r="R17" s="7"/>
    </row>
    <row r="18" spans="2:18" s="5" customFormat="1" ht="12.75">
      <c r="B18" s="6" t="s">
        <v>8</v>
      </c>
      <c r="C18" s="6"/>
      <c r="D18" s="260"/>
      <c r="E18" s="261"/>
      <c r="F18" s="261"/>
      <c r="G18" s="261"/>
      <c r="H18" s="261"/>
      <c r="I18" s="261"/>
      <c r="J18" s="262"/>
      <c r="L18" s="63" t="s">
        <v>9</v>
      </c>
      <c r="M18" s="263"/>
      <c r="N18" s="264"/>
      <c r="O18" s="265"/>
      <c r="P18" s="7"/>
      <c r="Q18" s="6"/>
      <c r="R18" s="7"/>
    </row>
    <row r="19" spans="2:18" s="5" customFormat="1">
      <c r="L19" s="63"/>
      <c r="M19" s="65"/>
      <c r="N19" s="65"/>
      <c r="O19" s="65"/>
      <c r="P19" s="7"/>
      <c r="R19" s="3"/>
    </row>
    <row r="20" spans="2:18" s="5" customFormat="1" ht="15">
      <c r="L20" s="63" t="s">
        <v>10</v>
      </c>
      <c r="M20" s="276"/>
      <c r="N20" s="264"/>
      <c r="O20" s="265"/>
      <c r="P20" s="7"/>
    </row>
    <row r="21" spans="2:18" s="5" customFormat="1" ht="12.75">
      <c r="B21" s="6"/>
      <c r="C21" s="6"/>
      <c r="D21" s="7"/>
      <c r="E21" s="7"/>
      <c r="F21" s="7"/>
      <c r="G21" s="7"/>
      <c r="H21" s="7"/>
      <c r="I21" s="7"/>
      <c r="J21" s="7"/>
      <c r="L21" s="6"/>
      <c r="M21" s="7"/>
      <c r="N21" s="7"/>
      <c r="O21" s="7"/>
      <c r="P21" s="7"/>
    </row>
    <row r="22" spans="2:18" s="5" customFormat="1" ht="12.75">
      <c r="B22" s="6" t="s">
        <v>11</v>
      </c>
      <c r="C22" s="6"/>
      <c r="D22" s="7"/>
      <c r="E22" s="7"/>
      <c r="F22" s="7"/>
      <c r="G22" s="7"/>
      <c r="H22" s="7"/>
      <c r="I22" s="7"/>
      <c r="J22" s="7"/>
      <c r="L22" s="6"/>
      <c r="M22" s="7"/>
      <c r="N22" s="7"/>
      <c r="O22" s="7"/>
      <c r="P22" s="7"/>
    </row>
    <row r="23" spans="2:18" s="5" customFormat="1" ht="30" customHeight="1">
      <c r="B23" s="251"/>
      <c r="C23" s="252"/>
      <c r="D23" s="252"/>
      <c r="E23" s="252"/>
      <c r="F23" s="252"/>
      <c r="G23" s="252"/>
      <c r="H23" s="252"/>
      <c r="I23" s="252"/>
      <c r="J23" s="252"/>
      <c r="K23" s="252"/>
      <c r="L23" s="252"/>
      <c r="M23" s="252"/>
      <c r="N23" s="252"/>
      <c r="O23" s="252"/>
      <c r="P23" s="252"/>
      <c r="Q23" s="252"/>
      <c r="R23" s="253"/>
    </row>
    <row r="24" spans="2:18" s="5" customFormat="1" ht="30" customHeight="1">
      <c r="B24" s="254"/>
      <c r="C24" s="255"/>
      <c r="D24" s="255"/>
      <c r="E24" s="255"/>
      <c r="F24" s="255"/>
      <c r="G24" s="255"/>
      <c r="H24" s="255"/>
      <c r="I24" s="255"/>
      <c r="J24" s="255"/>
      <c r="K24" s="255"/>
      <c r="L24" s="255"/>
      <c r="M24" s="255"/>
      <c r="N24" s="255"/>
      <c r="O24" s="255"/>
      <c r="P24" s="255"/>
      <c r="Q24" s="255"/>
      <c r="R24" s="256"/>
    </row>
    <row r="25" spans="2:18" s="5" customFormat="1" ht="30" customHeight="1">
      <c r="B25" s="254"/>
      <c r="C25" s="255"/>
      <c r="D25" s="255"/>
      <c r="E25" s="255"/>
      <c r="F25" s="255"/>
      <c r="G25" s="255"/>
      <c r="H25" s="255"/>
      <c r="I25" s="255"/>
      <c r="J25" s="255"/>
      <c r="K25" s="255"/>
      <c r="L25" s="255"/>
      <c r="M25" s="255"/>
      <c r="N25" s="255"/>
      <c r="O25" s="255"/>
      <c r="P25" s="255"/>
      <c r="Q25" s="255"/>
      <c r="R25" s="256"/>
    </row>
    <row r="26" spans="2:18" s="5" customFormat="1" ht="30" customHeight="1">
      <c r="B26" s="254"/>
      <c r="C26" s="255"/>
      <c r="D26" s="255"/>
      <c r="E26" s="255"/>
      <c r="F26" s="255"/>
      <c r="G26" s="255"/>
      <c r="H26" s="255"/>
      <c r="I26" s="255"/>
      <c r="J26" s="255"/>
      <c r="K26" s="255"/>
      <c r="L26" s="255"/>
      <c r="M26" s="255"/>
      <c r="N26" s="255"/>
      <c r="O26" s="255"/>
      <c r="P26" s="255"/>
      <c r="Q26" s="255"/>
      <c r="R26" s="256"/>
    </row>
    <row r="27" spans="2:18" s="5" customFormat="1" ht="30" customHeight="1">
      <c r="B27" s="254"/>
      <c r="C27" s="255"/>
      <c r="D27" s="255"/>
      <c r="E27" s="255"/>
      <c r="F27" s="255"/>
      <c r="G27" s="255"/>
      <c r="H27" s="255"/>
      <c r="I27" s="255"/>
      <c r="J27" s="255"/>
      <c r="K27" s="255"/>
      <c r="L27" s="255"/>
      <c r="M27" s="255"/>
      <c r="N27" s="255"/>
      <c r="O27" s="255"/>
      <c r="P27" s="255"/>
      <c r="Q27" s="255"/>
      <c r="R27" s="256"/>
    </row>
    <row r="28" spans="2:18" s="5" customFormat="1" ht="30" customHeight="1">
      <c r="B28" s="254"/>
      <c r="C28" s="255"/>
      <c r="D28" s="255"/>
      <c r="E28" s="255"/>
      <c r="F28" s="255"/>
      <c r="G28" s="255"/>
      <c r="H28" s="255"/>
      <c r="I28" s="255"/>
      <c r="J28" s="255"/>
      <c r="K28" s="255"/>
      <c r="L28" s="255"/>
      <c r="M28" s="255"/>
      <c r="N28" s="255"/>
      <c r="O28" s="255"/>
      <c r="P28" s="255"/>
      <c r="Q28" s="255"/>
      <c r="R28" s="256"/>
    </row>
    <row r="29" spans="2:18" s="5" customFormat="1" ht="30" customHeight="1">
      <c r="B29" s="254"/>
      <c r="C29" s="255"/>
      <c r="D29" s="255"/>
      <c r="E29" s="255"/>
      <c r="F29" s="255"/>
      <c r="G29" s="255"/>
      <c r="H29" s="255"/>
      <c r="I29" s="255"/>
      <c r="J29" s="255"/>
      <c r="K29" s="255"/>
      <c r="L29" s="255"/>
      <c r="M29" s="255"/>
      <c r="N29" s="255"/>
      <c r="O29" s="255"/>
      <c r="P29" s="255"/>
      <c r="Q29" s="255"/>
      <c r="R29" s="256"/>
    </row>
    <row r="30" spans="2:18" ht="30" customHeight="1">
      <c r="B30" s="257"/>
      <c r="C30" s="258"/>
      <c r="D30" s="258"/>
      <c r="E30" s="258"/>
      <c r="F30" s="258"/>
      <c r="G30" s="258"/>
      <c r="H30" s="258"/>
      <c r="I30" s="258"/>
      <c r="J30" s="258"/>
      <c r="K30" s="258"/>
      <c r="L30" s="258"/>
      <c r="M30" s="258"/>
      <c r="N30" s="258"/>
      <c r="O30" s="258"/>
      <c r="P30" s="258"/>
      <c r="Q30" s="258"/>
      <c r="R30" s="259"/>
    </row>
    <row r="32" spans="2:18" s="44" customFormat="1" ht="37.15" customHeight="1">
      <c r="B32" s="248" t="s">
        <v>12</v>
      </c>
      <c r="C32" s="248"/>
      <c r="D32" s="248"/>
      <c r="E32" s="248"/>
      <c r="F32" s="248"/>
      <c r="G32" s="248"/>
      <c r="H32" s="248"/>
      <c r="I32" s="248"/>
      <c r="J32" s="248"/>
      <c r="K32" s="248"/>
      <c r="M32" s="248" t="s">
        <v>13</v>
      </c>
      <c r="N32" s="248"/>
      <c r="O32" s="248"/>
      <c r="Q32" s="248" t="s">
        <v>14</v>
      </c>
      <c r="R32" s="248"/>
    </row>
    <row r="33" spans="2:18" s="44" customFormat="1" ht="180.75" customHeight="1">
      <c r="B33" s="267"/>
      <c r="C33" s="268"/>
      <c r="D33" s="268"/>
      <c r="E33" s="268"/>
      <c r="F33" s="268"/>
      <c r="G33" s="268"/>
      <c r="H33" s="268"/>
      <c r="I33" s="268"/>
      <c r="J33" s="268"/>
      <c r="K33" s="269"/>
      <c r="M33" s="250"/>
      <c r="N33" s="250"/>
      <c r="O33" s="250"/>
      <c r="Q33" s="250"/>
      <c r="R33" s="250"/>
    </row>
    <row r="34" spans="2:18" s="5" customFormat="1" ht="12.75">
      <c r="B34" s="7"/>
      <c r="C34" s="249"/>
      <c r="D34" s="249"/>
      <c r="E34" s="249"/>
      <c r="F34" s="249"/>
      <c r="G34" s="249"/>
      <c r="H34" s="249"/>
      <c r="I34" s="249"/>
      <c r="J34" s="249"/>
      <c r="K34" s="249"/>
    </row>
    <row r="35" spans="2:18" s="5" customFormat="1" ht="12.75">
      <c r="B35" s="7"/>
    </row>
    <row r="36" spans="2:18" s="5" customFormat="1" ht="12.75">
      <c r="B36" s="7"/>
    </row>
    <row r="37" spans="2:18" s="5" customFormat="1" ht="12.75">
      <c r="B37" s="7"/>
      <c r="I37" s="249"/>
      <c r="J37" s="249"/>
      <c r="K37" s="249"/>
      <c r="L37" s="249"/>
      <c r="M37" s="249"/>
      <c r="N37" s="249"/>
      <c r="O37" s="249"/>
      <c r="P37" s="249"/>
      <c r="Q37" s="249"/>
    </row>
    <row r="38" spans="2:18" s="5" customFormat="1" ht="12.75"/>
    <row r="39" spans="2:18" s="5" customFormat="1" ht="12.75"/>
    <row r="42" spans="2:18">
      <c r="B42" s="270" t="s">
        <v>15</v>
      </c>
      <c r="C42" s="271"/>
      <c r="D42" s="271"/>
      <c r="E42" s="271"/>
      <c r="F42" s="271"/>
      <c r="G42" s="271"/>
      <c r="H42" s="271"/>
      <c r="I42" s="271"/>
      <c r="J42" s="271"/>
      <c r="K42" s="271"/>
      <c r="L42" s="271"/>
      <c r="M42" s="271"/>
      <c r="N42" s="271"/>
      <c r="O42" s="271"/>
      <c r="P42" s="271"/>
      <c r="Q42" s="271"/>
      <c r="R42" s="272"/>
    </row>
    <row r="43" spans="2:18">
      <c r="B43" s="273"/>
      <c r="C43" s="274"/>
      <c r="D43" s="274"/>
      <c r="E43" s="274"/>
      <c r="F43" s="274"/>
      <c r="G43" s="274"/>
      <c r="H43" s="274"/>
      <c r="I43" s="274"/>
      <c r="J43" s="274"/>
      <c r="K43" s="274"/>
      <c r="L43" s="274"/>
      <c r="M43" s="274"/>
      <c r="N43" s="274"/>
      <c r="O43" s="274"/>
      <c r="P43" s="274"/>
      <c r="Q43" s="274"/>
      <c r="R43" s="275"/>
    </row>
  </sheetData>
  <sheetProtection algorithmName="SHA-512" hashValue="Sg/Xr6X2o2Q4+NZBeYDclFyzHdUXzRzNMEX1iJ9yYShFtRtl7NPPDKZxQ+xP/piiG0FZQmTqB9vgtHdfzorbjQ==" saltValue="7ZBMiRda9zfFmvxeI+AtFw==" spinCount="100000" sheet="1" objects="1" scenarios="1" selectLockedCells="1"/>
  <mergeCells count="20">
    <mergeCell ref="B42:R43"/>
    <mergeCell ref="B32:K32"/>
    <mergeCell ref="M16:O16"/>
    <mergeCell ref="M18:O18"/>
    <mergeCell ref="M20:O20"/>
    <mergeCell ref="D16:J16"/>
    <mergeCell ref="D18:J18"/>
    <mergeCell ref="I37:Q37"/>
    <mergeCell ref="B7:R10"/>
    <mergeCell ref="M32:O32"/>
    <mergeCell ref="C34:K34"/>
    <mergeCell ref="M33:O33"/>
    <mergeCell ref="B23:R30"/>
    <mergeCell ref="Q32:R32"/>
    <mergeCell ref="Q33:R33"/>
    <mergeCell ref="D14:J14"/>
    <mergeCell ref="M14:O14"/>
    <mergeCell ref="L12:O12"/>
    <mergeCell ref="B12:J12"/>
    <mergeCell ref="B33:K33"/>
  </mergeCells>
  <conditionalFormatting sqref="R20:R22">
    <cfRule type="cellIs" dxfId="392" priority="22" operator="equal">
      <formula>"low"</formula>
    </cfRule>
    <cfRule type="cellIs" dxfId="391" priority="23" operator="equal">
      <formula>"high"</formula>
    </cfRule>
    <cfRule type="cellIs" dxfId="390" priority="24" operator="equal">
      <formula>"medium"</formula>
    </cfRule>
  </conditionalFormatting>
  <dataValidations count="1">
    <dataValidation type="date" allowBlank="1" showInputMessage="1" showErrorMessage="1" errorTitle="Invalid Date" error="Only a date between 1/1/2017  and 12/31/2050 is valid." sqref="R14" xr:uid="{00000000-0002-0000-0000-000000000000}">
      <formula1>42736</formula1>
      <formula2>55153</formula2>
    </dataValidation>
  </dataValidations>
  <pageMargins left="0.7" right="0.7" top="0.75" bottom="0.75" header="0.3" footer="0.3"/>
  <pageSetup scale="66"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'validation lists'!$C$35:$C$45</xm:f>
          </x14:formula1>
          <xm:sqref>D14:J14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B2:J24"/>
  <sheetViews>
    <sheetView showGridLines="0" workbookViewId="0">
      <selection activeCell="J14" sqref="J14"/>
    </sheetView>
  </sheetViews>
  <sheetFormatPr defaultRowHeight="15"/>
  <cols>
    <col min="1" max="1" width="2.85546875" customWidth="1"/>
    <col min="2" max="2" width="28.5703125" bestFit="1" customWidth="1"/>
    <col min="3" max="10" width="27" customWidth="1"/>
  </cols>
  <sheetData>
    <row r="2" spans="2:10">
      <c r="B2" s="214" t="s">
        <v>111</v>
      </c>
      <c r="C2" s="215"/>
      <c r="D2" s="215"/>
      <c r="E2" s="215"/>
      <c r="F2" s="215"/>
      <c r="G2" s="215"/>
      <c r="H2" s="215"/>
      <c r="I2" s="215"/>
    </row>
    <row r="3" spans="2:10" ht="38.25">
      <c r="B3" s="211" t="s">
        <v>288</v>
      </c>
      <c r="C3" s="212" t="s">
        <v>130</v>
      </c>
      <c r="D3" s="212" t="s">
        <v>139</v>
      </c>
      <c r="E3" s="212" t="s">
        <v>162</v>
      </c>
      <c r="F3" s="212" t="s">
        <v>178</v>
      </c>
      <c r="G3" s="212" t="s">
        <v>196</v>
      </c>
      <c r="H3" s="212" t="s">
        <v>206</v>
      </c>
      <c r="I3" s="212" t="s">
        <v>220</v>
      </c>
    </row>
    <row r="4" spans="2:10">
      <c r="B4" s="105" t="s">
        <v>289</v>
      </c>
      <c r="C4" s="213">
        <f>data!L10</f>
        <v>10</v>
      </c>
      <c r="D4" s="213">
        <f>data!L18</f>
        <v>20</v>
      </c>
      <c r="E4" s="213">
        <f>data!L22</f>
        <v>10</v>
      </c>
      <c r="F4" s="213">
        <f>data!L28</f>
        <v>5</v>
      </c>
      <c r="G4" s="213">
        <f>data!L31</f>
        <v>10</v>
      </c>
      <c r="H4" s="213">
        <f>data!L38</f>
        <v>5</v>
      </c>
      <c r="I4" s="213">
        <f>data!L42</f>
        <v>5</v>
      </c>
    </row>
    <row r="5" spans="2:10">
      <c r="B5" s="105" t="s">
        <v>290</v>
      </c>
      <c r="C5" s="213">
        <f t="shared" ref="C5:I5" si="0">C4/5</f>
        <v>2</v>
      </c>
      <c r="D5" s="213">
        <f t="shared" si="0"/>
        <v>4</v>
      </c>
      <c r="E5" s="213">
        <f t="shared" si="0"/>
        <v>2</v>
      </c>
      <c r="F5" s="213">
        <f t="shared" si="0"/>
        <v>1</v>
      </c>
      <c r="G5" s="213">
        <f t="shared" si="0"/>
        <v>2</v>
      </c>
      <c r="H5" s="213">
        <f t="shared" si="0"/>
        <v>1</v>
      </c>
      <c r="I5" s="213">
        <f t="shared" si="0"/>
        <v>1</v>
      </c>
    </row>
    <row r="6" spans="2:10">
      <c r="B6" s="105" t="s">
        <v>291</v>
      </c>
      <c r="C6" s="213" t="e">
        <f>data!K10</f>
        <v>#N/A</v>
      </c>
      <c r="D6" s="213" t="e">
        <f>data!K18</f>
        <v>#N/A</v>
      </c>
      <c r="E6" s="213" t="e">
        <f>data!K22</f>
        <v>#N/A</v>
      </c>
      <c r="F6" s="213" t="e">
        <f>data!K28</f>
        <v>#N/A</v>
      </c>
      <c r="G6" s="213" t="e">
        <f>data!K31</f>
        <v>#N/A</v>
      </c>
      <c r="H6" s="213" t="e">
        <f>data!K38</f>
        <v>#N/A</v>
      </c>
      <c r="I6" s="213" t="e">
        <f>data!K42</f>
        <v>#N/A</v>
      </c>
    </row>
    <row r="10" spans="2:10">
      <c r="I10" s="210"/>
      <c r="J10" s="210"/>
    </row>
    <row r="17" spans="4:10">
      <c r="F17" s="210"/>
      <c r="H17" s="210"/>
    </row>
    <row r="24" spans="4:10">
      <c r="D24" s="210"/>
      <c r="E24" s="210"/>
      <c r="F24" s="210"/>
      <c r="G24" s="210"/>
      <c r="H24" s="210"/>
      <c r="I24" s="210"/>
      <c r="J24" s="210"/>
    </row>
  </sheetData>
  <sheetProtection algorithmName="SHA-512" hashValue="fP7UGpAnxvU3DaBiPOMkEIU+7M7Lumz0Cvx6ScKrfApzM7aSdUJRbWly0o34xpn58PI2l03PVhfDXsyNDDiAXg==" saltValue="J6+VhdzYW1WcIYXoveJNDg==" spinCount="100000" sheet="1" objects="1" scenarios="1" selectLockedCells="1" selectUnlockedCells="1"/>
  <pageMargins left="0.7" right="0.7" top="0.75" bottom="0.75" header="0.3" footer="0.3"/>
  <pageSetup paperSize="5" scale="70" orientation="landscape"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B2:F6"/>
  <sheetViews>
    <sheetView showGridLines="0" workbookViewId="0">
      <selection activeCell="O12" sqref="O12"/>
    </sheetView>
  </sheetViews>
  <sheetFormatPr defaultRowHeight="15"/>
  <cols>
    <col min="15" max="15" width="28.5703125" bestFit="1" customWidth="1"/>
    <col min="16" max="19" width="23.140625" customWidth="1"/>
  </cols>
  <sheetData>
    <row r="2" spans="2:6">
      <c r="B2" s="214" t="s">
        <v>116</v>
      </c>
    </row>
    <row r="3" spans="2:6" ht="114.75">
      <c r="B3" s="211" t="s">
        <v>288</v>
      </c>
      <c r="C3" s="212" t="s">
        <v>120</v>
      </c>
      <c r="D3" s="212" t="s">
        <v>139</v>
      </c>
      <c r="E3" s="212" t="s">
        <v>178</v>
      </c>
      <c r="F3" s="212" t="s">
        <v>196</v>
      </c>
    </row>
    <row r="4" spans="2:6">
      <c r="B4" s="105" t="s">
        <v>289</v>
      </c>
      <c r="C4" s="213">
        <f>data!R5</f>
        <v>5</v>
      </c>
      <c r="D4" s="213">
        <f>data!R18</f>
        <v>20</v>
      </c>
      <c r="E4" s="213">
        <f>data!R28</f>
        <v>10</v>
      </c>
      <c r="F4" s="213">
        <f>data!R31</f>
        <v>10</v>
      </c>
    </row>
    <row r="5" spans="2:6">
      <c r="B5" s="105" t="s">
        <v>290</v>
      </c>
      <c r="C5" s="213">
        <f>C4/5</f>
        <v>1</v>
      </c>
      <c r="D5" s="213">
        <f>D4/5</f>
        <v>4</v>
      </c>
      <c r="E5" s="213">
        <f>E4/5</f>
        <v>2</v>
      </c>
      <c r="F5" s="213">
        <f>F4/5</f>
        <v>2</v>
      </c>
    </row>
    <row r="6" spans="2:6">
      <c r="B6" s="105" t="s">
        <v>291</v>
      </c>
      <c r="C6" s="213" t="e">
        <f>data!Q5</f>
        <v>#N/A</v>
      </c>
      <c r="D6" s="213" t="e">
        <f>data!Q18</f>
        <v>#N/A</v>
      </c>
      <c r="E6" s="213" t="e">
        <f>data!Q28</f>
        <v>#N/A</v>
      </c>
      <c r="F6" s="213" t="e">
        <f>data!Q31</f>
        <v>#N/A</v>
      </c>
    </row>
  </sheetData>
  <sheetProtection algorithmName="SHA-512" hashValue="YH8qfUcoLNLZrNkh94xw85V78EKEkuXyL3U5LXcmNFIsZtxzE9C2/582fDQSiW8QiUV9UQY3FhYPUa6K7viycA==" saltValue="e+zLkg+hjBAGOseGePzi5A==" spinCount="100000" sheet="1" objects="1" scenarios="1" selectLockedCells="1" selectUnlockedCells="1"/>
  <pageMargins left="0.7" right="0.7" top="0.75" bottom="0.75" header="0.3" footer="0.3"/>
  <pageSetup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B2:F6"/>
  <sheetViews>
    <sheetView showGridLines="0" showRowColHeaders="0" topLeftCell="B1" zoomScaleNormal="100" workbookViewId="0">
      <selection activeCell="J14" sqref="J14"/>
    </sheetView>
  </sheetViews>
  <sheetFormatPr defaultRowHeight="15"/>
  <cols>
    <col min="2" max="2" width="28.5703125" bestFit="1" customWidth="1"/>
    <col min="3" max="3" width="28.5703125" customWidth="1"/>
    <col min="4" max="6" width="32.42578125" customWidth="1"/>
  </cols>
  <sheetData>
    <row r="2" spans="2:6">
      <c r="B2" s="214" t="s">
        <v>292</v>
      </c>
      <c r="C2" s="214"/>
    </row>
    <row r="3" spans="2:6" ht="38.25">
      <c r="B3" s="211" t="s">
        <v>288</v>
      </c>
      <c r="C3" s="212" t="s">
        <v>139</v>
      </c>
      <c r="D3" s="212" t="s">
        <v>178</v>
      </c>
      <c r="E3" s="212" t="s">
        <v>206</v>
      </c>
      <c r="F3" s="212" t="s">
        <v>220</v>
      </c>
    </row>
    <row r="4" spans="2:6">
      <c r="B4" s="105" t="s">
        <v>289</v>
      </c>
      <c r="C4" s="105">
        <f>data!X18</f>
        <v>20</v>
      </c>
      <c r="D4" s="213">
        <f>data!X28</f>
        <v>15</v>
      </c>
      <c r="E4" s="213">
        <f>data!X38</f>
        <v>5</v>
      </c>
      <c r="F4" s="213">
        <f>data!X42</f>
        <v>10</v>
      </c>
    </row>
    <row r="5" spans="2:6">
      <c r="B5" s="105" t="s">
        <v>290</v>
      </c>
      <c r="C5" s="105">
        <f>C4/5</f>
        <v>4</v>
      </c>
      <c r="D5" s="213">
        <f>D4/5</f>
        <v>3</v>
      </c>
      <c r="E5" s="213">
        <f>E4/5</f>
        <v>1</v>
      </c>
      <c r="F5" s="213">
        <f>F4/5</f>
        <v>2</v>
      </c>
    </row>
    <row r="6" spans="2:6">
      <c r="B6" s="105" t="s">
        <v>291</v>
      </c>
      <c r="C6" s="105" t="e">
        <f>data!W18</f>
        <v>#N/A</v>
      </c>
      <c r="D6" s="213" t="e">
        <f>data!W28</f>
        <v>#N/A</v>
      </c>
      <c r="E6" s="213" t="e">
        <f>data!W38</f>
        <v>#N/A</v>
      </c>
      <c r="F6" s="213" t="e">
        <f>data!W42</f>
        <v>#N/A</v>
      </c>
    </row>
  </sheetData>
  <sheetProtection algorithmName="SHA-512" hashValue="Chb6ycMP1NaeyBiIrmJtzPNUn5NJ+yUZxHDxvFxqBeHLWa1wypSdPflIX6xKFXjHcQ6qVGtGHeoC0kT5MhK2Aw==" saltValue="tY0NW7+IsVhp08mGLZMeIA==" spinCount="100000" sheet="1" objects="1" scenarios="1" selectLockedCells="1" selectUnlockedCells="1"/>
  <pageMargins left="0.7" right="0.7" top="0.75" bottom="0.75" header="0.3" footer="0.3"/>
  <pageSetup scale="67"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B2:C6"/>
  <sheetViews>
    <sheetView showGridLines="0" showRowColHeaders="0" zoomScaleNormal="100" workbookViewId="0">
      <selection activeCell="I34" sqref="I34"/>
    </sheetView>
  </sheetViews>
  <sheetFormatPr defaultRowHeight="15"/>
  <cols>
    <col min="2" max="2" width="28.5703125" bestFit="1" customWidth="1"/>
    <col min="3" max="3" width="23.85546875" customWidth="1"/>
  </cols>
  <sheetData>
    <row r="2" spans="2:3">
      <c r="B2" s="214" t="s">
        <v>118</v>
      </c>
    </row>
    <row r="3" spans="2:3" ht="25.5">
      <c r="B3" s="211" t="s">
        <v>288</v>
      </c>
      <c r="C3" s="212" t="s">
        <v>178</v>
      </c>
    </row>
    <row r="4" spans="2:3">
      <c r="B4" s="105" t="s">
        <v>289</v>
      </c>
      <c r="C4" s="213">
        <f>data!AD28</f>
        <v>15</v>
      </c>
    </row>
    <row r="5" spans="2:3">
      <c r="B5" s="105" t="s">
        <v>290</v>
      </c>
      <c r="C5" s="213">
        <f>C4/5</f>
        <v>3</v>
      </c>
    </row>
    <row r="6" spans="2:3">
      <c r="B6" s="105" t="s">
        <v>291</v>
      </c>
      <c r="C6" s="213" t="e">
        <f>data!AC28</f>
        <v>#N/A</v>
      </c>
    </row>
  </sheetData>
  <sheetProtection selectLockedCells="1" selectUnlockedCells="1"/>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B1:V120"/>
  <sheetViews>
    <sheetView showGridLines="0" showRowColHeaders="0" view="pageBreakPreview" zoomScale="130" zoomScaleNormal="130" zoomScaleSheetLayoutView="130" workbookViewId="0">
      <selection activeCell="Q8" sqref="Q8"/>
    </sheetView>
  </sheetViews>
  <sheetFormatPr defaultColWidth="8.85546875" defaultRowHeight="14.25" outlineLevelRow="1"/>
  <cols>
    <col min="1" max="1" width="2.28515625" style="3" customWidth="1"/>
    <col min="2" max="2" width="3.7109375" style="3" customWidth="1"/>
    <col min="3" max="6" width="5.7109375" style="3" customWidth="1"/>
    <col min="7" max="7" width="1.28515625" style="3" customWidth="1"/>
    <col min="8" max="8" width="0.85546875" style="3" customWidth="1"/>
    <col min="9" max="12" width="12.42578125" style="3" customWidth="1"/>
    <col min="13" max="13" width="6.28515625" style="3" customWidth="1"/>
    <col min="14" max="14" width="0.85546875" style="3" customWidth="1"/>
    <col min="15" max="15" width="14.28515625" style="45" customWidth="1"/>
    <col min="16" max="16" width="0.85546875" style="3" customWidth="1"/>
    <col min="17" max="17" width="13.7109375" style="45" customWidth="1"/>
    <col min="18" max="18" width="0.85546875" style="3" customWidth="1"/>
    <col min="19" max="19" width="13.7109375" style="45" customWidth="1"/>
    <col min="20" max="20" width="0.85546875" style="3" customWidth="1"/>
    <col min="21" max="21" width="13.7109375" style="45" customWidth="1"/>
    <col min="22" max="22" width="0.85546875" style="3" customWidth="1"/>
    <col min="23" max="23" width="8.85546875" style="3" customWidth="1"/>
    <col min="24" max="16384" width="8.85546875" style="3"/>
  </cols>
  <sheetData>
    <row r="1" spans="2:22">
      <c r="J1" s="277" t="s">
        <v>16</v>
      </c>
      <c r="K1" s="277"/>
      <c r="L1" s="277"/>
      <c r="M1" s="277"/>
      <c r="N1" s="277"/>
      <c r="O1" s="277"/>
      <c r="P1" s="277"/>
      <c r="Q1" s="277"/>
      <c r="R1" s="277"/>
      <c r="S1" s="277"/>
      <c r="T1" s="277"/>
      <c r="U1" s="277"/>
    </row>
    <row r="2" spans="2:22">
      <c r="J2" s="277"/>
      <c r="K2" s="277"/>
      <c r="L2" s="277"/>
      <c r="M2" s="277"/>
      <c r="N2" s="277"/>
      <c r="O2" s="277"/>
      <c r="P2" s="277"/>
      <c r="Q2" s="277"/>
      <c r="R2" s="277"/>
      <c r="S2" s="277"/>
      <c r="T2" s="277"/>
      <c r="U2" s="277"/>
    </row>
    <row r="3" spans="2:22">
      <c r="J3" s="277"/>
      <c r="K3" s="277"/>
      <c r="L3" s="277"/>
      <c r="M3" s="277"/>
      <c r="N3" s="277"/>
      <c r="O3" s="277"/>
      <c r="P3" s="277"/>
      <c r="Q3" s="277"/>
      <c r="R3" s="277"/>
      <c r="S3" s="277"/>
      <c r="T3" s="277"/>
      <c r="U3" s="277"/>
    </row>
    <row r="4" spans="2:22">
      <c r="J4" s="277"/>
      <c r="K4" s="277"/>
      <c r="L4" s="277"/>
      <c r="M4" s="277"/>
      <c r="N4" s="277"/>
      <c r="O4" s="277"/>
      <c r="P4" s="277"/>
      <c r="Q4" s="277"/>
      <c r="R4" s="277"/>
      <c r="S4" s="277"/>
      <c r="T4" s="277"/>
      <c r="U4" s="277"/>
    </row>
    <row r="6" spans="2:22" s="10" customFormat="1" ht="19.5" customHeight="1">
      <c r="B6" s="289" t="s">
        <v>17</v>
      </c>
      <c r="C6" s="289"/>
      <c r="D6" s="289"/>
      <c r="E6" s="289"/>
      <c r="F6" s="289"/>
      <c r="G6" s="289"/>
      <c r="H6" s="289"/>
      <c r="I6" s="289"/>
      <c r="J6" s="289"/>
      <c r="K6" s="289"/>
      <c r="L6" s="289"/>
      <c r="M6" s="289"/>
      <c r="N6" s="8"/>
      <c r="O6" s="228" t="s">
        <v>18</v>
      </c>
      <c r="P6" s="67"/>
      <c r="Q6" s="228" t="s">
        <v>19</v>
      </c>
      <c r="R6" s="68"/>
      <c r="S6" s="229" t="s">
        <v>20</v>
      </c>
      <c r="T6" s="69"/>
      <c r="U6" s="228" t="s">
        <v>21</v>
      </c>
      <c r="V6" s="68"/>
    </row>
    <row r="7" spans="2:22" s="10" customFormat="1" ht="16.5" customHeight="1">
      <c r="B7" s="41" t="s">
        <v>22</v>
      </c>
      <c r="C7" s="42"/>
      <c r="D7" s="42"/>
      <c r="E7" s="42"/>
      <c r="F7" s="42"/>
      <c r="G7" s="42"/>
      <c r="H7" s="8"/>
      <c r="I7" s="283" t="s">
        <v>23</v>
      </c>
      <c r="J7" s="283"/>
      <c r="K7" s="283"/>
      <c r="L7" s="283"/>
      <c r="M7" s="283"/>
      <c r="N7" s="8"/>
      <c r="O7" s="46" t="s">
        <v>24</v>
      </c>
      <c r="P7" s="9"/>
      <c r="Q7" s="46" t="s">
        <v>24</v>
      </c>
      <c r="R7" s="8"/>
      <c r="S7" s="46" t="s">
        <v>24</v>
      </c>
      <c r="T7" s="35"/>
      <c r="U7" s="46" t="s">
        <v>24</v>
      </c>
      <c r="V7" s="8"/>
    </row>
    <row r="8" spans="2:22" s="44" customFormat="1" ht="27" customHeight="1">
      <c r="B8" s="43">
        <v>1</v>
      </c>
      <c r="C8" s="287" t="str">
        <f>data!F4</f>
        <v>Are backup processes secure?</v>
      </c>
      <c r="D8" s="287"/>
      <c r="E8" s="287"/>
      <c r="F8" s="287"/>
      <c r="G8" s="287"/>
      <c r="H8" s="4"/>
      <c r="I8" s="288" t="str">
        <f>data!H4</f>
        <v xml:space="preserve">Devices are regularly backed up to a secure location.  Backups on portable devices (tape, external HDD, etc.) must be encrypted. 
The UBC IT Virtual Server Service (VSS) / EduCloud snapshots will be assessed centrally from an information security perspective.  Please note, the VSS may not meet all database backup availability/integrity and retention requirements. 
Scheduled restores of these backups are performed periodically to ensure the integrity and availability of the information.
For further information refer to ISS U7 Securing Computing and Mobile Storage Devices/Media </v>
      </c>
      <c r="J8" s="288"/>
      <c r="K8" s="288"/>
      <c r="L8" s="288"/>
      <c r="M8" s="288"/>
      <c r="O8" s="47"/>
      <c r="P8" s="36"/>
      <c r="Q8" s="70"/>
      <c r="S8" s="47"/>
      <c r="T8" s="36"/>
      <c r="U8" s="47"/>
    </row>
    <row r="9" spans="2:22" s="44" customFormat="1" ht="5.25" customHeight="1">
      <c r="B9" s="43"/>
      <c r="C9" s="287"/>
      <c r="D9" s="287"/>
      <c r="E9" s="287"/>
      <c r="F9" s="287"/>
      <c r="G9" s="287"/>
      <c r="H9" s="4"/>
      <c r="I9" s="288"/>
      <c r="J9" s="288"/>
      <c r="K9" s="288"/>
      <c r="L9" s="288"/>
      <c r="M9" s="288"/>
      <c r="O9" s="190"/>
      <c r="P9" s="191"/>
      <c r="Q9" s="199"/>
      <c r="R9" s="192"/>
      <c r="S9" s="190"/>
      <c r="T9" s="191"/>
      <c r="U9" s="190"/>
    </row>
    <row r="10" spans="2:22" s="44" customFormat="1" ht="164.25" customHeight="1">
      <c r="B10" s="43"/>
      <c r="C10" s="287"/>
      <c r="D10" s="287"/>
      <c r="E10" s="287"/>
      <c r="F10" s="287"/>
      <c r="G10" s="287"/>
      <c r="H10" s="4"/>
      <c r="I10" s="288"/>
      <c r="J10" s="288"/>
      <c r="K10" s="288"/>
      <c r="L10" s="288"/>
      <c r="M10" s="288"/>
      <c r="O10" s="284" t="s">
        <v>25</v>
      </c>
      <c r="P10" s="285"/>
      <c r="Q10" s="285"/>
      <c r="R10" s="285"/>
      <c r="S10" s="285"/>
      <c r="T10" s="285"/>
      <c r="U10" s="286"/>
      <c r="V10" s="198"/>
    </row>
    <row r="11" spans="2:22" s="112" customFormat="1" ht="12.75">
      <c r="O11" s="113"/>
      <c r="Q11" s="113"/>
      <c r="S11" s="113"/>
      <c r="T11" s="114"/>
      <c r="U11" s="113"/>
    </row>
    <row r="12" spans="2:22" s="10" customFormat="1" ht="14.25" customHeight="1">
      <c r="B12" s="289" t="s">
        <v>26</v>
      </c>
      <c r="C12" s="289"/>
      <c r="D12" s="289"/>
      <c r="E12" s="289"/>
      <c r="F12" s="289"/>
      <c r="G12" s="289"/>
      <c r="H12" s="289"/>
      <c r="I12" s="289"/>
      <c r="J12" s="289"/>
      <c r="K12" s="289"/>
      <c r="L12" s="289"/>
      <c r="M12" s="289"/>
      <c r="N12" s="8"/>
      <c r="O12" s="228" t="s">
        <v>18</v>
      </c>
      <c r="P12" s="67"/>
      <c r="Q12" s="228" t="s">
        <v>19</v>
      </c>
      <c r="R12" s="68"/>
      <c r="S12" s="229" t="s">
        <v>20</v>
      </c>
      <c r="T12" s="69"/>
      <c r="U12" s="228" t="s">
        <v>21</v>
      </c>
      <c r="V12" s="68"/>
    </row>
    <row r="13" spans="2:22" s="10" customFormat="1" ht="16.5" customHeight="1">
      <c r="B13" s="41" t="s">
        <v>22</v>
      </c>
      <c r="C13" s="42"/>
      <c r="D13" s="42"/>
      <c r="E13" s="42"/>
      <c r="F13" s="42"/>
      <c r="G13" s="42"/>
      <c r="H13" s="8"/>
      <c r="I13" s="283" t="s">
        <v>23</v>
      </c>
      <c r="J13" s="283"/>
      <c r="K13" s="283"/>
      <c r="L13" s="283"/>
      <c r="M13" s="283"/>
      <c r="N13" s="8"/>
      <c r="O13" s="46" t="s">
        <v>24</v>
      </c>
      <c r="P13" s="9"/>
      <c r="Q13" s="46" t="s">
        <v>24</v>
      </c>
      <c r="R13" s="8"/>
      <c r="S13" s="46" t="s">
        <v>24</v>
      </c>
      <c r="T13" s="35"/>
      <c r="U13" s="46" t="s">
        <v>24</v>
      </c>
      <c r="V13" s="8"/>
    </row>
    <row r="14" spans="2:22" s="44" customFormat="1" ht="27" customHeight="1">
      <c r="B14" s="43">
        <v>2</v>
      </c>
      <c r="C14" s="287" t="str">
        <f>data!F8</f>
        <v>Do all users have only uniquely-identifiable user accounts?</v>
      </c>
      <c r="D14" s="287"/>
      <c r="E14" s="287"/>
      <c r="F14" s="287"/>
      <c r="G14" s="287"/>
      <c r="H14" s="4"/>
      <c r="I14" s="288" t="str">
        <f>data!H8</f>
        <v>User accounts must not be shared. The use of unique user accounts ensures that all accounts are clearly linked to the individuals using them for accountability purposes.
For further information refer to ISS M2 User Account Management</v>
      </c>
      <c r="J14" s="288"/>
      <c r="K14" s="288"/>
      <c r="L14" s="288"/>
      <c r="M14" s="288"/>
      <c r="O14" s="70"/>
      <c r="P14" s="36"/>
      <c r="Q14" s="47"/>
      <c r="S14" s="47"/>
      <c r="T14" s="36"/>
      <c r="U14" s="47"/>
    </row>
    <row r="15" spans="2:22" s="44" customFormat="1" ht="6" customHeight="1">
      <c r="B15" s="43"/>
      <c r="C15" s="287"/>
      <c r="D15" s="287"/>
      <c r="E15" s="287"/>
      <c r="F15" s="287"/>
      <c r="G15" s="287"/>
      <c r="H15" s="4"/>
      <c r="I15" s="288"/>
      <c r="J15" s="288"/>
      <c r="K15" s="288"/>
      <c r="L15" s="288"/>
      <c r="M15" s="288"/>
      <c r="O15" s="199"/>
      <c r="P15" s="191"/>
      <c r="Q15" s="190"/>
      <c r="R15" s="192"/>
      <c r="S15" s="190"/>
      <c r="T15" s="191"/>
      <c r="U15" s="190"/>
    </row>
    <row r="16" spans="2:22" s="44" customFormat="1" ht="107.25" customHeight="1">
      <c r="B16" s="43"/>
      <c r="C16" s="287"/>
      <c r="D16" s="287"/>
      <c r="E16" s="287"/>
      <c r="F16" s="287"/>
      <c r="G16" s="287"/>
      <c r="H16" s="4"/>
      <c r="I16" s="288"/>
      <c r="J16" s="288"/>
      <c r="K16" s="288"/>
      <c r="L16" s="288"/>
      <c r="M16" s="288"/>
      <c r="O16" s="284" t="s">
        <v>27</v>
      </c>
      <c r="P16" s="285"/>
      <c r="Q16" s="285"/>
      <c r="R16" s="285"/>
      <c r="S16" s="285"/>
      <c r="T16" s="285"/>
      <c r="U16" s="286"/>
    </row>
    <row r="17" spans="2:22" s="112" customFormat="1" ht="4.5" customHeight="1">
      <c r="O17" s="113"/>
      <c r="Q17" s="113"/>
      <c r="S17" s="113"/>
      <c r="T17" s="114"/>
      <c r="U17" s="113"/>
    </row>
    <row r="18" spans="2:22" s="44" customFormat="1" ht="27" customHeight="1">
      <c r="B18" s="43">
        <v>3</v>
      </c>
      <c r="C18" s="287" t="str">
        <f>data!F9</f>
        <v>Are user accounts disabled in a timely manner, following a termination or change in responsibility?</v>
      </c>
      <c r="D18" s="287"/>
      <c r="E18" s="287"/>
      <c r="F18" s="287"/>
      <c r="G18" s="287"/>
      <c r="H18" s="4"/>
      <c r="I18" s="288" t="str">
        <f>data!H9</f>
        <v>All User Accounts must be disabled (i.e. access is revoked) in a timely manner, especially when the User has been terminated or the User has a Privileged Account. Accounts may be disabled by either closing the account to all Users or changing the password to restrict access by specific Users.
For further information refer to ISS M2 User Account Management</v>
      </c>
      <c r="J18" s="288"/>
      <c r="K18" s="288"/>
      <c r="L18" s="288"/>
      <c r="M18" s="288"/>
      <c r="O18" s="70"/>
      <c r="P18" s="36"/>
      <c r="Q18" s="47"/>
      <c r="S18" s="47"/>
      <c r="T18" s="36"/>
      <c r="U18" s="47"/>
    </row>
    <row r="19" spans="2:22" s="44" customFormat="1" ht="6" customHeight="1">
      <c r="B19" s="43"/>
      <c r="C19" s="287"/>
      <c r="D19" s="287"/>
      <c r="E19" s="287"/>
      <c r="F19" s="287"/>
      <c r="G19" s="287"/>
      <c r="H19" s="4"/>
      <c r="I19" s="288"/>
      <c r="J19" s="288"/>
      <c r="K19" s="288"/>
      <c r="L19" s="288"/>
      <c r="M19" s="288"/>
      <c r="O19" s="199"/>
      <c r="P19" s="191"/>
      <c r="Q19" s="190"/>
      <c r="R19" s="192"/>
      <c r="S19" s="190"/>
      <c r="T19" s="191"/>
      <c r="U19" s="190"/>
    </row>
    <row r="20" spans="2:22" s="44" customFormat="1" ht="107.25" customHeight="1">
      <c r="B20" s="43"/>
      <c r="C20" s="287"/>
      <c r="D20" s="287"/>
      <c r="E20" s="287"/>
      <c r="F20" s="287"/>
      <c r="G20" s="287"/>
      <c r="H20" s="4"/>
      <c r="I20" s="288"/>
      <c r="J20" s="288"/>
      <c r="K20" s="288"/>
      <c r="L20" s="288"/>
      <c r="M20" s="288"/>
      <c r="O20" s="284" t="s">
        <v>27</v>
      </c>
      <c r="P20" s="285"/>
      <c r="Q20" s="285"/>
      <c r="R20" s="285"/>
      <c r="S20" s="285"/>
      <c r="T20" s="285"/>
      <c r="U20" s="286"/>
    </row>
    <row r="21" spans="2:22" s="112" customFormat="1" ht="12.75">
      <c r="O21" s="113"/>
      <c r="Q21" s="113"/>
      <c r="S21" s="113"/>
      <c r="T21" s="114"/>
      <c r="U21" s="113"/>
    </row>
    <row r="22" spans="2:22" s="10" customFormat="1" ht="14.25" customHeight="1">
      <c r="B22" s="289" t="s">
        <v>28</v>
      </c>
      <c r="C22" s="289"/>
      <c r="D22" s="289"/>
      <c r="E22" s="289"/>
      <c r="F22" s="289"/>
      <c r="G22" s="289"/>
      <c r="H22" s="289"/>
      <c r="I22" s="289"/>
      <c r="J22" s="289"/>
      <c r="K22" s="289"/>
      <c r="L22" s="289"/>
      <c r="M22" s="289"/>
      <c r="N22" s="8"/>
      <c r="O22" s="228" t="s">
        <v>18</v>
      </c>
      <c r="P22" s="67"/>
      <c r="Q22" s="228" t="s">
        <v>19</v>
      </c>
      <c r="R22" s="68"/>
      <c r="S22" s="229" t="s">
        <v>20</v>
      </c>
      <c r="T22" s="69"/>
      <c r="U22" s="228" t="s">
        <v>21</v>
      </c>
      <c r="V22" s="68"/>
    </row>
    <row r="23" spans="2:22" s="10" customFormat="1" ht="16.5" customHeight="1">
      <c r="B23" s="41" t="s">
        <v>22</v>
      </c>
      <c r="C23" s="42"/>
      <c r="D23" s="42"/>
      <c r="E23" s="42"/>
      <c r="F23" s="42"/>
      <c r="G23" s="42"/>
      <c r="H23" s="8"/>
      <c r="I23" s="283" t="s">
        <v>23</v>
      </c>
      <c r="J23" s="283"/>
      <c r="K23" s="283"/>
      <c r="L23" s="283"/>
      <c r="M23" s="283"/>
      <c r="N23" s="8"/>
      <c r="O23" s="46" t="s">
        <v>24</v>
      </c>
      <c r="P23" s="9"/>
      <c r="Q23" s="46" t="s">
        <v>24</v>
      </c>
      <c r="R23" s="8"/>
      <c r="S23" s="46" t="s">
        <v>24</v>
      </c>
      <c r="T23" s="35"/>
      <c r="U23" s="46" t="s">
        <v>24</v>
      </c>
      <c r="V23" s="8"/>
    </row>
    <row r="24" spans="2:22" s="44" customFormat="1" ht="27.75" customHeight="1">
      <c r="B24" s="43">
        <v>4</v>
      </c>
      <c r="C24" s="287" t="str">
        <f>data!F11</f>
        <v>Is a list of all privileged accounts maintained (with security accountabilities defined)?</v>
      </c>
      <c r="D24" s="287"/>
      <c r="E24" s="287"/>
      <c r="F24" s="287"/>
      <c r="G24" s="287"/>
      <c r="H24" s="4"/>
      <c r="I24" s="288" t="str">
        <f>data!H11</f>
        <v>For all account types (including default vendor accounts), a single individual must be assigned with accountability for the security of the account.  Privileged accounts may be shared between multiple users, however this should be kept to a minimum and break glass procedures should be applied.  
Note: Service accounts must not be shared between applications or services, i.e. a separate account must be created for each application/service. Also, privileged accounts must not be used for day-to-day activities, such as email and web browsing and, wherever possible, must not use privileged accounts (except service accounts) to run daemons, services or applications.
Access to privileged accounts must be reviewed at an interval stipulated by the Information Steward/Owner, or at a minimum annually, to validate that they remain restricted to authorized personnel. Discrepancies must be reported in a timely manner to the Information Steward/Owner for resolution.
For further information refer to ISS M3 Privileged Account Management</v>
      </c>
      <c r="J24" s="288"/>
      <c r="K24" s="288"/>
      <c r="L24" s="288"/>
      <c r="M24" s="288"/>
      <c r="O24" s="70"/>
      <c r="P24" s="36"/>
      <c r="Q24" s="70"/>
      <c r="S24" s="70"/>
      <c r="T24" s="36"/>
      <c r="U24" s="47"/>
    </row>
    <row r="25" spans="2:22" s="44" customFormat="1" ht="3.75" customHeight="1">
      <c r="B25" s="43"/>
      <c r="C25" s="287"/>
      <c r="D25" s="287"/>
      <c r="E25" s="287"/>
      <c r="F25" s="287"/>
      <c r="G25" s="287"/>
      <c r="H25" s="4"/>
      <c r="I25" s="288"/>
      <c r="J25" s="288"/>
      <c r="K25" s="288"/>
      <c r="L25" s="288"/>
      <c r="M25" s="288"/>
      <c r="O25" s="216"/>
      <c r="P25" s="216"/>
      <c r="Q25" s="216"/>
      <c r="R25" s="216"/>
      <c r="S25" s="216"/>
      <c r="T25" s="216"/>
      <c r="U25" s="216"/>
    </row>
    <row r="26" spans="2:22" s="44" customFormat="1" ht="269.25" customHeight="1">
      <c r="B26" s="43"/>
      <c r="C26" s="287"/>
      <c r="D26" s="287"/>
      <c r="E26" s="287"/>
      <c r="F26" s="287"/>
      <c r="G26" s="287"/>
      <c r="H26" s="4"/>
      <c r="I26" s="288"/>
      <c r="J26" s="288"/>
      <c r="K26" s="288"/>
      <c r="L26" s="288"/>
      <c r="M26" s="288"/>
      <c r="N26" s="217"/>
      <c r="O26" s="280" t="s">
        <v>29</v>
      </c>
      <c r="P26" s="281"/>
      <c r="Q26" s="281"/>
      <c r="R26" s="281"/>
      <c r="S26" s="281"/>
      <c r="T26" s="281"/>
      <c r="U26" s="282"/>
    </row>
    <row r="27" spans="2:22" s="44" customFormat="1" ht="4.9000000000000004" customHeight="1">
      <c r="B27" s="43"/>
      <c r="C27" s="49"/>
      <c r="D27" s="49"/>
      <c r="E27" s="49"/>
      <c r="F27" s="49"/>
      <c r="G27" s="49"/>
      <c r="H27" s="4"/>
      <c r="I27" s="48"/>
      <c r="J27" s="4"/>
      <c r="K27" s="4"/>
      <c r="L27" s="4"/>
      <c r="M27" s="4"/>
      <c r="O27" s="58"/>
      <c r="P27" s="36"/>
      <c r="Q27" s="58"/>
      <c r="S27" s="4"/>
      <c r="T27" s="36"/>
      <c r="U27" s="4"/>
    </row>
    <row r="28" spans="2:22" s="44" customFormat="1" ht="27" customHeight="1">
      <c r="B28" s="43">
        <v>5</v>
      </c>
      <c r="C28" s="287" t="str">
        <f>data!F12</f>
        <v>Is access to privileged groups and accounts approved as per the 'Authorization for Privileged Account Access procedure'?</v>
      </c>
      <c r="D28" s="287"/>
      <c r="E28" s="287"/>
      <c r="F28" s="287"/>
      <c r="G28" s="287"/>
      <c r="H28" s="4"/>
      <c r="I28" s="288" t="str">
        <f>data!H12</f>
        <v>A User must only be granted Privileged Access for one of the following reasons:
a. the User is automatically entitled to such access by virtue of their job; or
b. in other exceptional cases where the Information Steward/ Owner decides that the User requires access to fulfil their duties. 
In all cases, Information Stewards/ Owners must maintain a log of all authorizations for auditing purposes.
Approval procedures for granting access to Privileged Accounts are set out in 'Authorization for Privileged Account Access' procedure. 
For further information refer to ISS M3 Privileged Account Management</v>
      </c>
      <c r="J28" s="288"/>
      <c r="K28" s="288"/>
      <c r="L28" s="288"/>
      <c r="M28" s="288"/>
      <c r="O28" s="70"/>
      <c r="P28" s="36"/>
      <c r="Q28" s="70"/>
      <c r="S28" s="70"/>
      <c r="T28" s="36"/>
      <c r="U28" s="47"/>
    </row>
    <row r="29" spans="2:22" s="44" customFormat="1" ht="3.75" customHeight="1">
      <c r="B29" s="43"/>
      <c r="C29" s="287"/>
      <c r="D29" s="287"/>
      <c r="E29" s="287"/>
      <c r="F29" s="287"/>
      <c r="G29" s="287"/>
      <c r="H29" s="4"/>
      <c r="I29" s="288"/>
      <c r="J29" s="288"/>
      <c r="K29" s="288"/>
      <c r="L29" s="288"/>
      <c r="M29" s="288"/>
      <c r="O29" s="199"/>
      <c r="P29" s="191"/>
      <c r="Q29" s="199"/>
      <c r="R29" s="192"/>
      <c r="S29" s="199"/>
      <c r="T29" s="191"/>
      <c r="U29" s="190"/>
    </row>
    <row r="30" spans="2:22" s="44" customFormat="1" ht="186.75" customHeight="1">
      <c r="B30" s="43"/>
      <c r="C30" s="287"/>
      <c r="D30" s="287"/>
      <c r="E30" s="287"/>
      <c r="F30" s="287"/>
      <c r="G30" s="287"/>
      <c r="H30" s="4"/>
      <c r="I30" s="288"/>
      <c r="J30" s="288"/>
      <c r="K30" s="288"/>
      <c r="L30" s="288"/>
      <c r="M30" s="288"/>
      <c r="O30" s="280" t="s">
        <v>30</v>
      </c>
      <c r="P30" s="281"/>
      <c r="Q30" s="281"/>
      <c r="R30" s="281"/>
      <c r="S30" s="281"/>
      <c r="T30" s="281"/>
      <c r="U30" s="282"/>
    </row>
    <row r="31" spans="2:22" s="44" customFormat="1" ht="3.75" customHeight="1">
      <c r="B31" s="43"/>
      <c r="C31" s="49"/>
      <c r="D31" s="49"/>
      <c r="E31" s="49"/>
      <c r="F31" s="49"/>
      <c r="G31" s="49"/>
      <c r="H31" s="4"/>
      <c r="I31" s="48"/>
      <c r="J31" s="4"/>
      <c r="K31" s="4"/>
      <c r="L31" s="4"/>
      <c r="M31" s="4"/>
      <c r="O31" s="70"/>
      <c r="P31" s="36"/>
      <c r="Q31" s="70"/>
      <c r="S31" s="4"/>
      <c r="T31" s="36"/>
      <c r="U31" s="4"/>
    </row>
    <row r="32" spans="2:22" ht="14.25" customHeight="1">
      <c r="B32" s="278"/>
      <c r="C32" s="278"/>
      <c r="D32" s="278"/>
      <c r="E32" s="278"/>
      <c r="F32" s="278"/>
      <c r="G32" s="278"/>
      <c r="H32" s="278"/>
      <c r="I32" s="278"/>
      <c r="J32" s="278"/>
      <c r="K32" s="278"/>
      <c r="L32" s="278"/>
      <c r="M32" s="278"/>
      <c r="N32" s="8"/>
      <c r="O32" s="228" t="s">
        <v>18</v>
      </c>
      <c r="P32" s="9"/>
      <c r="Q32" s="228" t="s">
        <v>19</v>
      </c>
      <c r="R32" s="8"/>
      <c r="S32" s="229" t="s">
        <v>20</v>
      </c>
      <c r="T32" s="34"/>
      <c r="U32" s="228" t="s">
        <v>21</v>
      </c>
      <c r="V32" s="8"/>
    </row>
    <row r="33" spans="2:22" s="44" customFormat="1" ht="27" customHeight="1">
      <c r="B33" s="43">
        <v>6</v>
      </c>
      <c r="C33" s="287" t="str">
        <f>data!F14</f>
        <v>For privileged accounts, including generic / shared, emergency and service accounts, are break glass procedures in place?</v>
      </c>
      <c r="D33" s="287"/>
      <c r="E33" s="287"/>
      <c r="F33" s="287"/>
      <c r="G33" s="287"/>
      <c r="H33" s="4"/>
      <c r="I33" s="288" t="str">
        <f>data!H14</f>
        <v>Break Glass Procedures should be used to secure Generic  Administrative accounts when the team of administrators only require the account on an infrequent basis or a when emergency access to the account is needed by users beyond the core administrative team e.g. for emergency management purposes.
When a Break Glass Procedure is used, access to the privileged account must be:
a. limited to the minimum amount of time necessary;
b. associated to a change, problem or incident number/ticket;
c. recorded by the specific database, system, or application; and
d. logged in an auditable record (which identifies the individual User who ‘broke the glass’) for later review.
e. secured by changing the password in a timely manner.
For further information refer to ISS M3 Privileged Account Management</v>
      </c>
      <c r="J33" s="288"/>
      <c r="K33" s="288"/>
      <c r="L33" s="288"/>
      <c r="M33" s="288"/>
      <c r="O33" s="71"/>
      <c r="P33" s="36"/>
      <c r="Q33" s="71"/>
      <c r="S33" s="71"/>
      <c r="T33" s="36"/>
      <c r="U33" s="47"/>
    </row>
    <row r="34" spans="2:22" s="44" customFormat="1" ht="3.75" customHeight="1">
      <c r="B34" s="43"/>
      <c r="C34" s="287"/>
      <c r="D34" s="287"/>
      <c r="E34" s="287"/>
      <c r="F34" s="287"/>
      <c r="G34" s="287"/>
      <c r="H34" s="4"/>
      <c r="I34" s="288"/>
      <c r="J34" s="288"/>
      <c r="K34" s="288"/>
      <c r="L34" s="288"/>
      <c r="M34" s="288"/>
      <c r="O34" s="218"/>
      <c r="P34" s="191"/>
      <c r="Q34" s="218"/>
      <c r="R34" s="192"/>
      <c r="S34" s="218"/>
      <c r="T34" s="191"/>
      <c r="U34" s="190"/>
    </row>
    <row r="35" spans="2:22" s="44" customFormat="1" ht="228.75" customHeight="1">
      <c r="B35" s="43"/>
      <c r="C35" s="287"/>
      <c r="D35" s="287"/>
      <c r="E35" s="287"/>
      <c r="F35" s="287"/>
      <c r="G35" s="287"/>
      <c r="H35" s="4"/>
      <c r="I35" s="288"/>
      <c r="J35" s="288"/>
      <c r="K35" s="288"/>
      <c r="L35" s="288"/>
      <c r="M35" s="288"/>
      <c r="O35" s="280" t="s">
        <v>31</v>
      </c>
      <c r="P35" s="281"/>
      <c r="Q35" s="281"/>
      <c r="R35" s="281"/>
      <c r="S35" s="281"/>
      <c r="T35" s="281"/>
      <c r="U35" s="282"/>
    </row>
    <row r="36" spans="2:22" s="44" customFormat="1" ht="5.25" customHeight="1">
      <c r="B36" s="43"/>
      <c r="C36" s="49"/>
      <c r="D36" s="49"/>
      <c r="E36" s="49"/>
      <c r="F36" s="49"/>
      <c r="G36" s="49"/>
      <c r="H36" s="4"/>
      <c r="I36" s="48"/>
      <c r="J36" s="4"/>
      <c r="K36" s="4"/>
      <c r="L36" s="4"/>
      <c r="M36" s="4"/>
      <c r="O36" s="57"/>
      <c r="P36" s="36"/>
      <c r="Q36" s="57"/>
      <c r="S36" s="190"/>
      <c r="T36" s="191"/>
      <c r="U36" s="190"/>
      <c r="V36" s="192"/>
    </row>
    <row r="37" spans="2:22" s="44" customFormat="1" ht="27" customHeight="1">
      <c r="B37" s="43">
        <v>7</v>
      </c>
      <c r="C37" s="287" t="str">
        <f>data!F16</f>
        <v xml:space="preserve">Are password change and complexity requirements met across all privileged accounts?
</v>
      </c>
      <c r="D37" s="287"/>
      <c r="E37" s="287"/>
      <c r="F37" s="287"/>
      <c r="G37" s="287"/>
      <c r="H37" s="4"/>
      <c r="I37" s="288" t="str">
        <f>data!H16</f>
        <v>Passwords must contain a minimum of 8 characters including upper and lower case letters, numbers and symbols. Alternatively, use a passphrase with a minimum of 16 characters.
-Passwords/passphrases for all university user accounts must be changed annually.  
-the 10 most recent passwords/passphrases that you have used on the same system should not be reused.
Passwords for privileged accounts must be changed annually. Passwords for generic/shared administrative accounts and emergency accounts should be machine generated. Default vendor passwords must be changed following the installation of systems or software.  Generic Administrative account should only be shared when the administrator team needs to use the account on a frequent basis, and privileged personal accounts are not an option.
For further information refer to ISS U2 Password and Passphrase Protection and ISS M3 Privileged Account Management</v>
      </c>
      <c r="J37" s="288"/>
      <c r="K37" s="288"/>
      <c r="L37" s="288"/>
      <c r="M37" s="288"/>
      <c r="O37" s="70"/>
      <c r="P37" s="36"/>
      <c r="Q37" s="70"/>
      <c r="S37" s="70"/>
      <c r="T37" s="36"/>
      <c r="U37" s="47"/>
    </row>
    <row r="38" spans="2:22" s="44" customFormat="1" ht="3.75" customHeight="1">
      <c r="B38" s="43"/>
      <c r="C38" s="287"/>
      <c r="D38" s="287"/>
      <c r="E38" s="287"/>
      <c r="F38" s="287"/>
      <c r="G38" s="287"/>
      <c r="H38" s="4"/>
      <c r="I38" s="288"/>
      <c r="J38" s="288"/>
      <c r="K38" s="288"/>
      <c r="L38" s="288"/>
      <c r="M38" s="288"/>
      <c r="O38" s="199"/>
      <c r="P38" s="191"/>
      <c r="Q38" s="199"/>
      <c r="R38" s="192"/>
      <c r="S38" s="199"/>
      <c r="T38" s="191"/>
      <c r="U38" s="190"/>
    </row>
    <row r="39" spans="2:22" s="44" customFormat="1" ht="200.25" customHeight="1">
      <c r="B39" s="43"/>
      <c r="C39" s="287"/>
      <c r="D39" s="287"/>
      <c r="E39" s="287"/>
      <c r="F39" s="287"/>
      <c r="G39" s="287"/>
      <c r="H39" s="4"/>
      <c r="I39" s="288"/>
      <c r="J39" s="288"/>
      <c r="K39" s="288"/>
      <c r="L39" s="288"/>
      <c r="M39" s="288"/>
      <c r="O39" s="290" t="s">
        <v>32</v>
      </c>
      <c r="P39" s="291"/>
      <c r="Q39" s="291"/>
      <c r="R39" s="291"/>
      <c r="S39" s="291"/>
      <c r="T39" s="291"/>
      <c r="U39" s="292"/>
    </row>
    <row r="40" spans="2:22" ht="13.9" customHeight="1">
      <c r="T40" s="33"/>
    </row>
    <row r="41" spans="2:22" s="10" customFormat="1" ht="14.25" customHeight="1">
      <c r="B41" s="289" t="s">
        <v>33</v>
      </c>
      <c r="C41" s="289"/>
      <c r="D41" s="289"/>
      <c r="E41" s="289"/>
      <c r="F41" s="289"/>
      <c r="G41" s="289"/>
      <c r="H41" s="289"/>
      <c r="I41" s="289"/>
      <c r="J41" s="289"/>
      <c r="K41" s="289"/>
      <c r="L41" s="289"/>
      <c r="M41" s="289"/>
      <c r="N41" s="8"/>
      <c r="O41" s="228" t="s">
        <v>18</v>
      </c>
      <c r="P41" s="67"/>
      <c r="Q41" s="228" t="s">
        <v>19</v>
      </c>
      <c r="R41" s="68"/>
      <c r="S41" s="229" t="s">
        <v>20</v>
      </c>
      <c r="T41" s="69"/>
      <c r="U41" s="228" t="s">
        <v>21</v>
      </c>
      <c r="V41" s="68"/>
    </row>
    <row r="42" spans="2:22" s="10" customFormat="1" ht="16.5" customHeight="1">
      <c r="B42" s="41" t="s">
        <v>22</v>
      </c>
      <c r="C42" s="42"/>
      <c r="D42" s="42"/>
      <c r="E42" s="42"/>
      <c r="F42" s="42"/>
      <c r="G42" s="42"/>
      <c r="H42" s="8"/>
      <c r="I42" s="283" t="s">
        <v>23</v>
      </c>
      <c r="J42" s="283"/>
      <c r="K42" s="283"/>
      <c r="L42" s="283"/>
      <c r="M42" s="283"/>
      <c r="N42" s="8"/>
      <c r="O42" s="46" t="s">
        <v>24</v>
      </c>
      <c r="P42" s="9"/>
      <c r="Q42" s="46" t="s">
        <v>24</v>
      </c>
      <c r="R42" s="8"/>
      <c r="S42" s="46" t="s">
        <v>24</v>
      </c>
      <c r="T42" s="35"/>
      <c r="U42" s="46" t="s">
        <v>24</v>
      </c>
      <c r="V42" s="8"/>
    </row>
    <row r="43" spans="2:22" s="44" customFormat="1" ht="27.75" customHeight="1">
      <c r="B43" s="43">
        <v>8</v>
      </c>
      <c r="C43" s="287" t="str">
        <f>data!F19</f>
        <v>Are user password change and complexity rules enforced by the system?</v>
      </c>
      <c r="D43" s="287"/>
      <c r="E43" s="287"/>
      <c r="F43" s="287"/>
      <c r="G43" s="287"/>
      <c r="H43" s="4"/>
      <c r="I43" s="288" t="str">
        <f>data!H19</f>
        <v xml:space="preserve">Where possible, systems should enforce password complexity rules in accordance with Standard U2 Password and Passphrase Protection,  i.e. passwords must contain a minimum of 8 characters including upper and lower case letters, numbers and symbols. Alternatively, use a passphrase with a minimum of 16 characters.
-Passwords/passphrases for all university user accounts must be changed annually.  
-the 10 most recent passwords/passphrases that you have used on the same system should not be reused.
For further information refer to ISS M4 Securing User Accounts and ISS U2 Password and Passphrase Protection
</v>
      </c>
      <c r="J43" s="288"/>
      <c r="K43" s="288"/>
      <c r="L43" s="288"/>
      <c r="M43" s="288"/>
      <c r="O43" s="70"/>
      <c r="P43" s="36"/>
      <c r="Q43" s="47"/>
      <c r="S43" s="47"/>
      <c r="T43" s="36"/>
      <c r="U43" s="47"/>
    </row>
    <row r="44" spans="2:22" s="44" customFormat="1" ht="6" customHeight="1">
      <c r="B44" s="43"/>
      <c r="C44" s="287"/>
      <c r="D44" s="287"/>
      <c r="E44" s="287"/>
      <c r="F44" s="287"/>
      <c r="G44" s="287"/>
      <c r="H44" s="4"/>
      <c r="I44" s="288"/>
      <c r="J44" s="288"/>
      <c r="K44" s="288"/>
      <c r="L44" s="288"/>
      <c r="M44" s="288"/>
      <c r="O44" s="199"/>
      <c r="P44" s="191"/>
      <c r="Q44" s="190"/>
      <c r="R44" s="192"/>
      <c r="S44" s="190"/>
      <c r="T44" s="191"/>
      <c r="U44" s="190"/>
    </row>
    <row r="45" spans="2:22" s="44" customFormat="1" ht="141.75" customHeight="1">
      <c r="B45" s="43"/>
      <c r="C45" s="287"/>
      <c r="D45" s="287"/>
      <c r="E45" s="287"/>
      <c r="F45" s="287"/>
      <c r="G45" s="287"/>
      <c r="H45" s="4"/>
      <c r="I45" s="288"/>
      <c r="J45" s="288"/>
      <c r="K45" s="288"/>
      <c r="L45" s="288"/>
      <c r="M45" s="288"/>
      <c r="O45" s="290" t="s">
        <v>34</v>
      </c>
      <c r="P45" s="291"/>
      <c r="Q45" s="291"/>
      <c r="R45" s="291"/>
      <c r="S45" s="291"/>
      <c r="T45" s="291"/>
      <c r="U45" s="292"/>
    </row>
    <row r="46" spans="2:22" s="44" customFormat="1" ht="5.25" customHeight="1">
      <c r="B46" s="43"/>
      <c r="C46" s="49"/>
      <c r="D46" s="49"/>
      <c r="E46" s="49"/>
      <c r="F46" s="49"/>
      <c r="G46" s="49"/>
      <c r="H46" s="4"/>
      <c r="I46" s="48"/>
      <c r="J46" s="4"/>
      <c r="K46" s="4"/>
      <c r="L46" s="4"/>
      <c r="M46" s="4"/>
      <c r="O46" s="70"/>
      <c r="P46" s="36"/>
      <c r="Q46" s="70"/>
      <c r="S46" s="4"/>
      <c r="T46" s="36"/>
      <c r="U46" s="4"/>
    </row>
    <row r="47" spans="2:22" s="44" customFormat="1" ht="27.75" customHeight="1">
      <c r="B47" s="43">
        <v>9</v>
      </c>
      <c r="C47" s="287" t="str">
        <f>data!F21</f>
        <v>Are authentication systems for user accounts adequately protected from password cracking attempts?</v>
      </c>
      <c r="D47" s="287"/>
      <c r="E47" s="287"/>
      <c r="F47" s="287"/>
      <c r="G47" s="287"/>
      <c r="H47" s="4"/>
      <c r="I47" s="288" t="str">
        <f>data!H21</f>
        <v>At least one of the following methods is required:
a. the account is locked for a period of time if an incorrect number of passwords/passphrases is entered over a specified time period, and / or
b. each time an incorrect password/passphrase is entered, the system introduces a delay before providing the failure response; this delay increases as the failed login attempts continue but will reset once the user successfully logs in.
In addition, authentication systems must not store account passwords in clear text and, where possible, passwords should be stored using a strong cryptographic hash and salted. Cryptographic hash functions must be strong: SHA256, SHA512, RipeMD-160, WHIRLPOOL or equivalent.
For further information refer to ISS M4 Securing User Accounts and ISS M7 Cryptographic Controls</v>
      </c>
      <c r="J47" s="288"/>
      <c r="K47" s="288"/>
      <c r="L47" s="288"/>
      <c r="M47" s="288"/>
      <c r="O47" s="70"/>
      <c r="P47" s="36"/>
      <c r="Q47" s="47"/>
      <c r="S47" s="47"/>
      <c r="T47" s="36"/>
      <c r="U47" s="47"/>
    </row>
    <row r="48" spans="2:22" s="44" customFormat="1" ht="6.75" customHeight="1">
      <c r="B48" s="43"/>
      <c r="C48" s="287"/>
      <c r="D48" s="287"/>
      <c r="E48" s="287"/>
      <c r="F48" s="287"/>
      <c r="G48" s="287"/>
      <c r="H48" s="4"/>
      <c r="I48" s="288"/>
      <c r="J48" s="288"/>
      <c r="K48" s="288"/>
      <c r="L48" s="288"/>
      <c r="M48" s="288"/>
      <c r="O48" s="199"/>
      <c r="P48" s="191"/>
      <c r="Q48" s="190"/>
      <c r="R48" s="192"/>
      <c r="S48" s="190"/>
      <c r="T48" s="191"/>
      <c r="U48" s="190"/>
    </row>
    <row r="49" spans="2:22" s="44" customFormat="1" ht="202.5" customHeight="1">
      <c r="B49" s="43"/>
      <c r="C49" s="287"/>
      <c r="D49" s="287"/>
      <c r="E49" s="287"/>
      <c r="F49" s="287"/>
      <c r="G49" s="287"/>
      <c r="H49" s="4"/>
      <c r="I49" s="288"/>
      <c r="J49" s="288"/>
      <c r="K49" s="288"/>
      <c r="L49" s="288"/>
      <c r="M49" s="288"/>
      <c r="O49" s="290" t="s">
        <v>35</v>
      </c>
      <c r="P49" s="291"/>
      <c r="Q49" s="291"/>
      <c r="R49" s="291"/>
      <c r="S49" s="291"/>
      <c r="T49" s="291"/>
      <c r="U49" s="292"/>
    </row>
    <row r="50" spans="2:22" s="112" customFormat="1" ht="12.75">
      <c r="O50" s="113"/>
      <c r="Q50" s="113"/>
      <c r="S50" s="113"/>
      <c r="T50" s="114"/>
      <c r="U50" s="113"/>
    </row>
    <row r="51" spans="2:22" s="10" customFormat="1" ht="14.25" customHeight="1">
      <c r="B51" s="289" t="s">
        <v>36</v>
      </c>
      <c r="C51" s="289"/>
      <c r="D51" s="289"/>
      <c r="E51" s="289"/>
      <c r="F51" s="289"/>
      <c r="G51" s="289"/>
      <c r="H51" s="289"/>
      <c r="I51" s="289"/>
      <c r="J51" s="289"/>
      <c r="K51" s="289"/>
      <c r="L51" s="289"/>
      <c r="M51" s="289"/>
      <c r="N51" s="8"/>
      <c r="O51" s="228" t="s">
        <v>18</v>
      </c>
      <c r="P51" s="67"/>
      <c r="Q51" s="228" t="s">
        <v>19</v>
      </c>
      <c r="R51" s="68"/>
      <c r="S51" s="229" t="s">
        <v>20</v>
      </c>
      <c r="T51" s="69"/>
      <c r="U51" s="228" t="s">
        <v>21</v>
      </c>
      <c r="V51" s="68"/>
    </row>
    <row r="52" spans="2:22" s="10" customFormat="1" ht="16.5" customHeight="1">
      <c r="B52" s="41" t="s">
        <v>22</v>
      </c>
      <c r="C52" s="42"/>
      <c r="D52" s="42"/>
      <c r="E52" s="42"/>
      <c r="F52" s="42"/>
      <c r="G52" s="42"/>
      <c r="H52" s="8"/>
      <c r="I52" s="283" t="s">
        <v>23</v>
      </c>
      <c r="J52" s="283"/>
      <c r="K52" s="283"/>
      <c r="L52" s="283"/>
      <c r="M52" s="283"/>
      <c r="N52" s="8"/>
      <c r="O52" s="46" t="s">
        <v>24</v>
      </c>
      <c r="P52" s="9"/>
      <c r="Q52" s="46" t="s">
        <v>24</v>
      </c>
      <c r="R52" s="8"/>
      <c r="S52" s="46" t="s">
        <v>24</v>
      </c>
      <c r="T52" s="35"/>
      <c r="U52" s="46" t="s">
        <v>24</v>
      </c>
      <c r="V52" s="8"/>
    </row>
    <row r="53" spans="2:22" s="44" customFormat="1" ht="27" customHeight="1">
      <c r="B53" s="43">
        <v>10</v>
      </c>
      <c r="C53" s="287" t="str">
        <f>data!F23</f>
        <v>Are vendor-provided patches applied in a timely and secure manner?</v>
      </c>
      <c r="D53" s="287"/>
      <c r="E53" s="287"/>
      <c r="F53" s="287"/>
      <c r="G53" s="287"/>
      <c r="H53" s="4"/>
      <c r="I53" s="288" t="str">
        <f>data!H23</f>
        <v>Patch management procedures must prioritize patches based on the severity of the vulnerability being patched, the sensitivity of the data in the system, and the criticality of the system to university business: 
a. High-Severity Vulnerabilities (as defined in the Severity Ratings for Vulnerabilities (CVSS v2.0) must be patched as soon as possible, preferably within 3 days of the patch release; and
b. Medium-Severity Vulnerabilities (as defined in the CVSS v2) must be addressed (i.e. patched) as soon as possible, once all high-severity vulnerabilities have been resolved. 
Note: Patches should be automated where possible and compensating controls should be in place if updates / patches cannot be applied (e.g. software is at end of life,  instrument systems that run Windows 95/98/XP/Vista/7 Embedded Operating System, or any other embedded operating system that can only be patched by the hardware vendor).
For further information refer to ISS M5 Vulnerability Management</v>
      </c>
      <c r="J53" s="288"/>
      <c r="K53" s="288"/>
      <c r="L53" s="288"/>
      <c r="M53" s="288"/>
      <c r="O53" s="71"/>
      <c r="P53" s="36"/>
      <c r="Q53" s="71"/>
      <c r="S53" s="71"/>
      <c r="T53" s="36"/>
      <c r="U53" s="47"/>
    </row>
    <row r="54" spans="2:22" s="44" customFormat="1" ht="5.25" customHeight="1">
      <c r="B54" s="43"/>
      <c r="C54" s="287"/>
      <c r="D54" s="287"/>
      <c r="E54" s="287"/>
      <c r="F54" s="287"/>
      <c r="G54" s="287"/>
      <c r="H54" s="4"/>
      <c r="I54" s="288"/>
      <c r="J54" s="288"/>
      <c r="K54" s="288"/>
      <c r="L54" s="288"/>
      <c r="M54" s="288"/>
      <c r="O54" s="218"/>
      <c r="P54" s="191"/>
      <c r="Q54" s="218"/>
      <c r="R54" s="192"/>
      <c r="S54" s="218"/>
      <c r="T54" s="191"/>
      <c r="U54" s="190"/>
    </row>
    <row r="55" spans="2:22" s="44" customFormat="1" ht="243" customHeight="1">
      <c r="B55" s="43"/>
      <c r="C55" s="287"/>
      <c r="D55" s="287"/>
      <c r="E55" s="287"/>
      <c r="F55" s="287"/>
      <c r="G55" s="287"/>
      <c r="H55" s="4"/>
      <c r="I55" s="288"/>
      <c r="J55" s="288"/>
      <c r="K55" s="288"/>
      <c r="L55" s="288"/>
      <c r="M55" s="288"/>
      <c r="O55" s="290" t="s">
        <v>37</v>
      </c>
      <c r="P55" s="291"/>
      <c r="Q55" s="291"/>
      <c r="R55" s="291"/>
      <c r="S55" s="291"/>
      <c r="T55" s="291"/>
      <c r="U55" s="292"/>
    </row>
    <row r="56" spans="2:22" s="44" customFormat="1" ht="4.9000000000000004" customHeight="1">
      <c r="B56" s="43"/>
      <c r="C56" s="49"/>
      <c r="D56" s="49"/>
      <c r="E56" s="49"/>
      <c r="F56" s="49"/>
      <c r="G56" s="49"/>
      <c r="H56" s="4"/>
      <c r="I56" s="48"/>
      <c r="J56" s="4"/>
      <c r="K56" s="4"/>
      <c r="L56" s="4"/>
      <c r="M56" s="4"/>
      <c r="O56" s="57"/>
      <c r="P56" s="36"/>
      <c r="Q56" s="57"/>
      <c r="S56" s="71"/>
      <c r="T56" s="36"/>
      <c r="U56" s="4"/>
    </row>
    <row r="57" spans="2:22" s="44" customFormat="1" ht="27" customHeight="1">
      <c r="B57" s="43">
        <v>11</v>
      </c>
      <c r="C57" s="287" t="str">
        <f>data!F24</f>
        <v xml:space="preserve">Is antivirus software installed with definitions updated automatically on a daily basis?
</v>
      </c>
      <c r="D57" s="287"/>
      <c r="E57" s="287"/>
      <c r="F57" s="287"/>
      <c r="G57" s="287"/>
      <c r="H57" s="4"/>
      <c r="I57" s="288" t="str">
        <f>data!H24</f>
        <v>Desktops, laptops and servers (including Linux-based systems) connected to UBC’s network or other networked resources must have antivirus software installed and configured, so that the virus definition files are updated daily.   
Windows servers on the UBC IT EduCloud Virtual Server Service are protected from  malware without the need for a host based antivirus application. See the UBC IT service catalogue for additional details.
For further information refer to ISS M5 Vulnerability Management</v>
      </c>
      <c r="J57" s="288"/>
      <c r="K57" s="288"/>
      <c r="L57" s="288"/>
      <c r="M57" s="288"/>
      <c r="O57" s="47"/>
      <c r="P57" s="36"/>
      <c r="Q57" s="47"/>
      <c r="S57" s="70"/>
      <c r="T57" s="36"/>
      <c r="U57" s="47"/>
    </row>
    <row r="58" spans="2:22" s="44" customFormat="1" ht="6" customHeight="1">
      <c r="B58" s="43"/>
      <c r="C58" s="287"/>
      <c r="D58" s="287"/>
      <c r="E58" s="287"/>
      <c r="F58" s="287"/>
      <c r="G58" s="287"/>
      <c r="H58" s="4"/>
      <c r="I58" s="288"/>
      <c r="J58" s="288"/>
      <c r="K58" s="288"/>
      <c r="L58" s="288"/>
      <c r="M58" s="288"/>
      <c r="O58" s="190"/>
      <c r="P58" s="191"/>
      <c r="Q58" s="190"/>
      <c r="R58" s="192"/>
      <c r="S58" s="199"/>
      <c r="T58" s="191"/>
      <c r="U58" s="190"/>
    </row>
    <row r="59" spans="2:22" s="44" customFormat="1" ht="129.75" customHeight="1">
      <c r="B59" s="43"/>
      <c r="C59" s="287"/>
      <c r="D59" s="287"/>
      <c r="E59" s="287"/>
      <c r="F59" s="287"/>
      <c r="G59" s="287"/>
      <c r="H59" s="4"/>
      <c r="I59" s="288"/>
      <c r="J59" s="288"/>
      <c r="K59" s="288"/>
      <c r="L59" s="288"/>
      <c r="M59" s="288"/>
      <c r="O59" s="290" t="s">
        <v>38</v>
      </c>
      <c r="P59" s="291"/>
      <c r="Q59" s="291"/>
      <c r="R59" s="291"/>
      <c r="S59" s="291"/>
      <c r="T59" s="291"/>
      <c r="U59" s="292"/>
    </row>
    <row r="60" spans="2:22" s="44" customFormat="1" ht="4.9000000000000004" customHeight="1">
      <c r="B60" s="43"/>
      <c r="C60" s="49"/>
      <c r="D60" s="49"/>
      <c r="E60" s="49"/>
      <c r="F60" s="49"/>
      <c r="G60" s="49"/>
      <c r="H60" s="4"/>
      <c r="I60" s="48"/>
      <c r="J60" s="4"/>
      <c r="K60" s="4"/>
      <c r="L60" s="4"/>
      <c r="M60" s="4"/>
      <c r="O60" s="4"/>
      <c r="P60" s="36"/>
      <c r="Q60" s="4"/>
      <c r="S60" s="58"/>
      <c r="T60" s="36"/>
      <c r="U60" s="4"/>
    </row>
    <row r="61" spans="2:22" ht="14.25" customHeight="1">
      <c r="B61" s="278"/>
      <c r="C61" s="278"/>
      <c r="D61" s="278"/>
      <c r="E61" s="278"/>
      <c r="F61" s="278"/>
      <c r="G61" s="278"/>
      <c r="H61" s="278"/>
      <c r="I61" s="278"/>
      <c r="J61" s="278"/>
      <c r="K61" s="278"/>
      <c r="L61" s="278"/>
      <c r="M61" s="278"/>
      <c r="N61" s="8"/>
      <c r="O61" s="228" t="s">
        <v>18</v>
      </c>
      <c r="P61" s="9"/>
      <c r="Q61" s="228" t="s">
        <v>19</v>
      </c>
      <c r="R61" s="8"/>
      <c r="S61" s="229" t="s">
        <v>20</v>
      </c>
      <c r="T61" s="34"/>
      <c r="U61" s="228" t="s">
        <v>21</v>
      </c>
      <c r="V61" s="8"/>
    </row>
    <row r="62" spans="2:22" s="44" customFormat="1" ht="27" customHeight="1">
      <c r="B62" s="43">
        <v>12</v>
      </c>
      <c r="C62" s="287" t="str">
        <f>data!F25</f>
        <v>Are firewall rules set-up to allow minimum traffic?</v>
      </c>
      <c r="D62" s="287"/>
      <c r="E62" s="287"/>
      <c r="F62" s="287"/>
      <c r="G62" s="287"/>
      <c r="H62" s="4"/>
      <c r="I62" s="288" t="str">
        <f>data!H25</f>
        <v>UBC systems storing PI must be protected by a firewall; firewalls are only as effective as their Access Control List (ACL) rule set, which determines how traffic is blocked or passed.  Firewall ACL rule sets must be configured as follows:
a. a “Deny by Default” policy must be implemented on all firewalls; 
b. services that are not explicitly permitted must be denied; 
c. firewalls must use ingress filtering at a minimum and must use egress filtering if it is used to protect PI;
d. ACLs must restrict traffic to the minimum necessary to conduct university business.
For further information refer to ISS M5 Vulnerability Management</v>
      </c>
      <c r="J62" s="288"/>
      <c r="K62" s="288"/>
      <c r="L62" s="288"/>
      <c r="M62" s="288"/>
      <c r="O62" s="47"/>
      <c r="P62" s="36"/>
      <c r="Q62" s="47"/>
      <c r="S62" s="47"/>
      <c r="T62" s="36"/>
      <c r="U62" s="70"/>
    </row>
    <row r="63" spans="2:22" s="44" customFormat="1" ht="6" customHeight="1">
      <c r="B63" s="43"/>
      <c r="C63" s="287"/>
      <c r="D63" s="287"/>
      <c r="E63" s="287"/>
      <c r="F63" s="287"/>
      <c r="G63" s="287"/>
      <c r="H63" s="4"/>
      <c r="I63" s="288"/>
      <c r="J63" s="288"/>
      <c r="K63" s="288"/>
      <c r="L63" s="288"/>
      <c r="M63" s="288"/>
      <c r="O63" s="190"/>
      <c r="P63" s="191"/>
      <c r="Q63" s="190"/>
      <c r="R63" s="192"/>
      <c r="S63" s="190"/>
      <c r="T63" s="191"/>
      <c r="U63" s="199"/>
    </row>
    <row r="64" spans="2:22" s="44" customFormat="1" ht="153.75" customHeight="1">
      <c r="B64" s="43"/>
      <c r="C64" s="287"/>
      <c r="D64" s="287"/>
      <c r="E64" s="287"/>
      <c r="F64" s="287"/>
      <c r="G64" s="287"/>
      <c r="H64" s="4"/>
      <c r="I64" s="288"/>
      <c r="J64" s="288"/>
      <c r="K64" s="288"/>
      <c r="L64" s="288"/>
      <c r="M64" s="288"/>
      <c r="O64" s="290" t="s">
        <v>39</v>
      </c>
      <c r="P64" s="291"/>
      <c r="Q64" s="291"/>
      <c r="R64" s="291"/>
      <c r="S64" s="291"/>
      <c r="T64" s="291"/>
      <c r="U64" s="292"/>
    </row>
    <row r="65" spans="2:22" s="44" customFormat="1" ht="6.75" customHeight="1">
      <c r="B65" s="43"/>
      <c r="C65" s="49"/>
      <c r="D65" s="49"/>
      <c r="E65" s="49"/>
      <c r="F65" s="49"/>
      <c r="G65" s="49"/>
      <c r="H65" s="4"/>
      <c r="I65" s="48"/>
      <c r="J65" s="4"/>
      <c r="K65" s="4"/>
      <c r="L65" s="4"/>
      <c r="M65" s="4"/>
      <c r="O65" s="4"/>
      <c r="P65" s="36"/>
      <c r="Q65" s="4"/>
      <c r="S65" s="4"/>
      <c r="T65" s="36"/>
      <c r="U65" s="70"/>
    </row>
    <row r="66" spans="2:22" s="44" customFormat="1" ht="27" customHeight="1">
      <c r="B66" s="43">
        <v>13</v>
      </c>
      <c r="C66" s="287" t="str">
        <f>data!F26</f>
        <v>Are firewall rules reviewed on an annual basis?</v>
      </c>
      <c r="D66" s="287"/>
      <c r="E66" s="287"/>
      <c r="F66" s="287"/>
      <c r="G66" s="287"/>
      <c r="H66" s="4"/>
      <c r="I66" s="288" t="str">
        <f>data!H26</f>
        <v>Rule sets must be reviewed annually for optimization and to validate that inadvertent and / or malicious changes have not been made to the approved configuration.
For further information refer to ISS M5 Vulnerability Management</v>
      </c>
      <c r="J66" s="288"/>
      <c r="K66" s="288"/>
      <c r="L66" s="288"/>
      <c r="M66" s="288"/>
      <c r="O66" s="47"/>
      <c r="P66" s="36"/>
      <c r="Q66" s="47"/>
      <c r="S66" s="47"/>
      <c r="T66" s="36"/>
      <c r="U66" s="70"/>
    </row>
    <row r="67" spans="2:22" s="44" customFormat="1" ht="6" customHeight="1">
      <c r="B67" s="43"/>
      <c r="C67" s="287"/>
      <c r="D67" s="287"/>
      <c r="E67" s="287"/>
      <c r="F67" s="287"/>
      <c r="G67" s="287"/>
      <c r="H67" s="4"/>
      <c r="I67" s="288"/>
      <c r="J67" s="288"/>
      <c r="K67" s="288"/>
      <c r="L67" s="288"/>
      <c r="M67" s="288"/>
      <c r="O67" s="190"/>
      <c r="P67" s="191"/>
      <c r="Q67" s="190"/>
      <c r="R67" s="192"/>
      <c r="S67" s="190"/>
      <c r="T67" s="191"/>
      <c r="U67" s="199"/>
    </row>
    <row r="68" spans="2:22" s="44" customFormat="1" ht="70.5" customHeight="1">
      <c r="B68" s="43"/>
      <c r="C68" s="287"/>
      <c r="D68" s="287"/>
      <c r="E68" s="287"/>
      <c r="F68" s="287"/>
      <c r="G68" s="287"/>
      <c r="H68" s="4"/>
      <c r="I68" s="288"/>
      <c r="J68" s="288"/>
      <c r="K68" s="288"/>
      <c r="L68" s="288"/>
      <c r="M68" s="288"/>
      <c r="O68" s="290" t="s">
        <v>39</v>
      </c>
      <c r="P68" s="291"/>
      <c r="Q68" s="291"/>
      <c r="R68" s="291"/>
      <c r="S68" s="291"/>
      <c r="T68" s="291"/>
      <c r="U68" s="292"/>
    </row>
    <row r="69" spans="2:22" s="44" customFormat="1" ht="4.9000000000000004" customHeight="1">
      <c r="B69" s="43"/>
      <c r="C69" s="49"/>
      <c r="D69" s="49"/>
      <c r="E69" s="49"/>
      <c r="F69" s="49"/>
      <c r="G69" s="49"/>
      <c r="H69" s="4"/>
      <c r="I69" s="48"/>
      <c r="J69" s="4"/>
      <c r="K69" s="4"/>
      <c r="L69" s="4"/>
      <c r="M69" s="4"/>
      <c r="O69" s="57"/>
      <c r="P69" s="36"/>
      <c r="Q69" s="57"/>
      <c r="S69" s="71"/>
      <c r="T69" s="36"/>
      <c r="U69" s="4"/>
    </row>
    <row r="70" spans="2:22" s="44" customFormat="1" ht="27" customHeight="1">
      <c r="B70" s="43">
        <v>14</v>
      </c>
      <c r="C70" s="293" t="str">
        <f>data!F27</f>
        <v>Are vulnerability scan reports reviewed?</v>
      </c>
      <c r="D70" s="293"/>
      <c r="E70" s="293"/>
      <c r="F70" s="293"/>
      <c r="G70" s="293"/>
      <c r="H70" s="190"/>
      <c r="I70" s="294" t="str">
        <f>data!H27</f>
        <v>UBC IT is responsible for ensuring that all operational UBC Systems attached to the UBC network are scanned with a network vulnerability scanning tool (e.g. Nessus) at least every quarter. All new or substantially modified internet facing servers attached to the UBC network should be scanned for vulnerabilities prior to going into production.
UBC IT has introduced comprehensive Vulnerability Management Program (VMP) for servers to identify, evaluate, prioritize, and mitigate security vulnerabilities in UBC servers.
For further information refer to the following link: https://privacymatters.ubc.ca/resources/vulnerability-management
Departmental/ Other IT Support members are responsible for obtaining and reviewing these reports to ensure that any vulnerabilities identified are mitigated.</v>
      </c>
      <c r="J70" s="294"/>
      <c r="K70" s="294"/>
      <c r="L70" s="294"/>
      <c r="M70" s="294"/>
      <c r="O70" s="47"/>
      <c r="P70" s="36"/>
      <c r="Q70" s="279"/>
      <c r="R70" s="279"/>
      <c r="S70" s="279"/>
      <c r="T70" s="279"/>
      <c r="U70" s="279"/>
    </row>
    <row r="71" spans="2:22" s="44" customFormat="1" ht="6" customHeight="1">
      <c r="B71" s="43"/>
      <c r="C71" s="293"/>
      <c r="D71" s="293"/>
      <c r="E71" s="293"/>
      <c r="F71" s="293"/>
      <c r="G71" s="293"/>
      <c r="H71" s="190"/>
      <c r="I71" s="294"/>
      <c r="J71" s="294"/>
      <c r="K71" s="294"/>
      <c r="L71" s="294"/>
      <c r="M71" s="294"/>
      <c r="O71" s="190"/>
      <c r="P71" s="191"/>
      <c r="Q71" s="190"/>
      <c r="R71" s="192"/>
      <c r="S71" s="199"/>
      <c r="T71" s="191"/>
      <c r="U71" s="190"/>
    </row>
    <row r="72" spans="2:22" s="44" customFormat="1" ht="197.25" customHeight="1">
      <c r="B72" s="43"/>
      <c r="C72" s="293"/>
      <c r="D72" s="293"/>
      <c r="E72" s="293"/>
      <c r="F72" s="293"/>
      <c r="G72" s="293"/>
      <c r="H72" s="190"/>
      <c r="I72" s="294"/>
      <c r="J72" s="294"/>
      <c r="K72" s="294"/>
      <c r="L72" s="294"/>
      <c r="M72" s="294"/>
      <c r="O72" s="290" t="s">
        <v>40</v>
      </c>
      <c r="P72" s="291"/>
      <c r="Q72" s="291"/>
      <c r="R72" s="291"/>
      <c r="S72" s="291"/>
      <c r="T72" s="291"/>
      <c r="U72" s="292"/>
    </row>
    <row r="73" spans="2:22" ht="13.9" customHeight="1">
      <c r="T73" s="33"/>
    </row>
    <row r="74" spans="2:22" s="10" customFormat="1" ht="14.25" customHeight="1">
      <c r="B74" s="289" t="s">
        <v>41</v>
      </c>
      <c r="C74" s="289"/>
      <c r="D74" s="289"/>
      <c r="E74" s="289"/>
      <c r="F74" s="289"/>
      <c r="G74" s="289"/>
      <c r="H74" s="289"/>
      <c r="I74" s="289"/>
      <c r="J74" s="289"/>
      <c r="K74" s="289"/>
      <c r="L74" s="289"/>
      <c r="M74" s="289"/>
      <c r="N74" s="8"/>
      <c r="O74" s="228" t="s">
        <v>18</v>
      </c>
      <c r="P74" s="67"/>
      <c r="Q74" s="228" t="s">
        <v>19</v>
      </c>
      <c r="R74" s="68"/>
      <c r="S74" s="229" t="s">
        <v>20</v>
      </c>
      <c r="T74" s="69"/>
      <c r="U74" s="228" t="s">
        <v>21</v>
      </c>
      <c r="V74" s="68"/>
    </row>
    <row r="75" spans="2:22" s="10" customFormat="1" ht="16.5" customHeight="1">
      <c r="B75" s="41" t="s">
        <v>22</v>
      </c>
      <c r="C75" s="42"/>
      <c r="D75" s="42"/>
      <c r="E75" s="42"/>
      <c r="F75" s="42"/>
      <c r="G75" s="42"/>
      <c r="H75" s="8"/>
      <c r="I75" s="283" t="s">
        <v>23</v>
      </c>
      <c r="J75" s="283"/>
      <c r="K75" s="283"/>
      <c r="L75" s="283"/>
      <c r="M75" s="283"/>
      <c r="N75" s="8"/>
      <c r="O75" s="46" t="s">
        <v>24</v>
      </c>
      <c r="P75" s="9"/>
      <c r="Q75" s="46" t="s">
        <v>24</v>
      </c>
      <c r="R75" s="8"/>
      <c r="S75" s="46" t="s">
        <v>24</v>
      </c>
      <c r="T75" s="35"/>
      <c r="U75" s="46" t="s">
        <v>24</v>
      </c>
      <c r="V75" s="8"/>
    </row>
    <row r="76" spans="2:22" s="44" customFormat="1" ht="27" customHeight="1">
      <c r="B76" s="43">
        <v>15</v>
      </c>
      <c r="C76" s="287" t="str">
        <f>data!E29</f>
        <v>Is logging configured to capture user logon and logoff and the activity type performed (for privileged accounts at a minimum)?</v>
      </c>
      <c r="D76" s="287"/>
      <c r="E76" s="287"/>
      <c r="F76" s="287"/>
      <c r="G76" s="287"/>
      <c r="H76" s="4"/>
      <c r="I76" s="288" t="str">
        <f>data!H29</f>
        <v>The following key activities must be logged to include the following:
a. user logon and logoff and access to a resource; 
b. action performed by the user and the time it was performed; and
c. where feasible, any access to, or modification of, records.
d. any other information that the Information Stewards/Owners decide should be captured in order to protect high risk files (for privileged accounts).
Logs must be: configured with an accurate time stamp, available when required,  and protected from unauthorized access. They must be retained for at least 90 days and regularly backed up whenever possible, preferably to offsite secure storage. Also, where appropriate, privileged account logging systems must automatically transmit alerts of significant activities to the technology owner (typically a manager of a University IT Support Staff team). The following activities must always trigger an alert: 
a. escalation of privilege; and/or
b. usage of the Break Glass Procedure as described in the Privileged Account Management standard.
For further information refer to ISS M8 Logging and Monitoring of UBC Systems</v>
      </c>
      <c r="J76" s="288"/>
      <c r="K76" s="288"/>
      <c r="L76" s="288"/>
      <c r="M76" s="288"/>
      <c r="O76" s="70"/>
      <c r="P76" s="36"/>
      <c r="Q76" s="70"/>
      <c r="S76" s="47"/>
      <c r="T76" s="36"/>
      <c r="U76" s="47"/>
    </row>
    <row r="77" spans="2:22" s="44" customFormat="1" ht="6" customHeight="1">
      <c r="B77" s="43"/>
      <c r="C77" s="287"/>
      <c r="D77" s="287"/>
      <c r="E77" s="287"/>
      <c r="F77" s="287"/>
      <c r="G77" s="287"/>
      <c r="H77" s="4"/>
      <c r="I77" s="288"/>
      <c r="J77" s="288"/>
      <c r="K77" s="288"/>
      <c r="L77" s="288"/>
      <c r="M77" s="288"/>
      <c r="O77" s="199"/>
      <c r="P77" s="191"/>
      <c r="Q77" s="199"/>
      <c r="R77" s="192"/>
      <c r="S77" s="190"/>
      <c r="T77" s="191"/>
      <c r="U77" s="190"/>
    </row>
    <row r="78" spans="2:22" s="44" customFormat="1" ht="289.5" customHeight="1">
      <c r="B78" s="43"/>
      <c r="C78" s="287"/>
      <c r="D78" s="287"/>
      <c r="E78" s="287"/>
      <c r="F78" s="287"/>
      <c r="G78" s="287"/>
      <c r="H78" s="4"/>
      <c r="I78" s="288"/>
      <c r="J78" s="288"/>
      <c r="K78" s="288"/>
      <c r="L78" s="288"/>
      <c r="M78" s="288"/>
      <c r="O78" s="290" t="s">
        <v>42</v>
      </c>
      <c r="P78" s="291"/>
      <c r="Q78" s="291"/>
      <c r="R78" s="291"/>
      <c r="S78" s="291"/>
      <c r="T78" s="291"/>
      <c r="U78" s="292"/>
    </row>
    <row r="79" spans="2:22" s="30" customFormat="1" ht="4.5" customHeight="1">
      <c r="B79" s="219"/>
      <c r="C79" s="208"/>
      <c r="D79" s="208"/>
      <c r="E79" s="208"/>
      <c r="F79" s="208"/>
      <c r="G79" s="208"/>
      <c r="H79" s="190"/>
      <c r="I79" s="209"/>
      <c r="J79" s="190"/>
      <c r="K79" s="190"/>
      <c r="L79" s="190"/>
      <c r="M79" s="190"/>
      <c r="N79" s="192"/>
      <c r="O79" s="199"/>
      <c r="P79" s="191"/>
      <c r="Q79" s="220"/>
      <c r="R79" s="192"/>
      <c r="S79" s="190"/>
      <c r="T79" s="191"/>
      <c r="U79" s="190"/>
    </row>
    <row r="80" spans="2:22" s="44" customFormat="1" ht="27" customHeight="1">
      <c r="B80" s="43">
        <v>16</v>
      </c>
      <c r="C80" s="287" t="str">
        <f>data!E30</f>
        <v xml:space="preserve">Is all privileged account activity reviewed on a regular basis? </v>
      </c>
      <c r="D80" s="287"/>
      <c r="E80" s="287"/>
      <c r="F80" s="287"/>
      <c r="G80" s="287"/>
      <c r="H80" s="4"/>
      <c r="I80" s="288" t="str">
        <f>data!H30</f>
        <v>Logs of privileged account activity must be reviewed on a regular basis to detect information security events and determine if further investigation is required. 
For more information refer to ISS M8 Logging and Monitoring of UBC Systems</v>
      </c>
      <c r="J80" s="288"/>
      <c r="K80" s="288"/>
      <c r="L80" s="288"/>
      <c r="M80" s="288"/>
      <c r="O80" s="70"/>
      <c r="P80" s="36"/>
      <c r="Q80" s="70"/>
      <c r="S80" s="47"/>
      <c r="T80" s="36"/>
      <c r="U80" s="47"/>
    </row>
    <row r="81" spans="2:22" s="44" customFormat="1" ht="6" customHeight="1">
      <c r="B81" s="43"/>
      <c r="C81" s="287"/>
      <c r="D81" s="287"/>
      <c r="E81" s="287"/>
      <c r="F81" s="287"/>
      <c r="G81" s="287"/>
      <c r="H81" s="4"/>
      <c r="I81" s="288"/>
      <c r="J81" s="288"/>
      <c r="K81" s="288"/>
      <c r="L81" s="288"/>
      <c r="M81" s="288"/>
      <c r="O81" s="199"/>
      <c r="P81" s="191"/>
      <c r="Q81" s="199"/>
      <c r="R81" s="192"/>
      <c r="S81" s="190"/>
      <c r="T81" s="191"/>
      <c r="U81" s="190"/>
    </row>
    <row r="82" spans="2:22" s="44" customFormat="1" ht="111" customHeight="1">
      <c r="B82" s="43"/>
      <c r="C82" s="287"/>
      <c r="D82" s="287"/>
      <c r="E82" s="287"/>
      <c r="F82" s="287"/>
      <c r="G82" s="287"/>
      <c r="H82" s="4"/>
      <c r="I82" s="288"/>
      <c r="J82" s="288"/>
      <c r="K82" s="288"/>
      <c r="L82" s="288"/>
      <c r="M82" s="288"/>
      <c r="O82" s="290" t="s">
        <v>43</v>
      </c>
      <c r="P82" s="291"/>
      <c r="Q82" s="291"/>
      <c r="R82" s="291"/>
      <c r="S82" s="291"/>
      <c r="T82" s="291"/>
      <c r="U82" s="292"/>
    </row>
    <row r="83" spans="2:22" ht="13.9" customHeight="1">
      <c r="T83" s="33"/>
    </row>
    <row r="84" spans="2:22" s="10" customFormat="1" ht="14.25" customHeight="1">
      <c r="B84" s="289" t="s">
        <v>44</v>
      </c>
      <c r="C84" s="289"/>
      <c r="D84" s="289"/>
      <c r="E84" s="289"/>
      <c r="F84" s="289"/>
      <c r="G84" s="289"/>
      <c r="H84" s="289"/>
      <c r="I84" s="289"/>
      <c r="J84" s="289"/>
      <c r="K84" s="289"/>
      <c r="L84" s="289"/>
      <c r="M84" s="289"/>
      <c r="N84" s="8"/>
      <c r="O84" s="228" t="s">
        <v>18</v>
      </c>
      <c r="P84" s="67"/>
      <c r="Q84" s="228" t="s">
        <v>19</v>
      </c>
      <c r="R84" s="68"/>
      <c r="S84" s="229" t="s">
        <v>20</v>
      </c>
      <c r="T84" s="69"/>
      <c r="U84" s="228" t="s">
        <v>21</v>
      </c>
      <c r="V84" s="68"/>
    </row>
    <row r="85" spans="2:22" s="10" customFormat="1" ht="16.5" customHeight="1">
      <c r="B85" s="41" t="s">
        <v>22</v>
      </c>
      <c r="C85" s="42"/>
      <c r="D85" s="42"/>
      <c r="E85" s="42"/>
      <c r="F85" s="42"/>
      <c r="G85" s="42"/>
      <c r="H85" s="8"/>
      <c r="I85" s="283" t="s">
        <v>23</v>
      </c>
      <c r="J85" s="283"/>
      <c r="K85" s="283"/>
      <c r="L85" s="283"/>
      <c r="M85" s="283"/>
      <c r="N85" s="8"/>
      <c r="O85" s="46" t="s">
        <v>24</v>
      </c>
      <c r="P85" s="9"/>
      <c r="Q85" s="46" t="s">
        <v>24</v>
      </c>
      <c r="R85" s="8"/>
      <c r="S85" s="46" t="s">
        <v>24</v>
      </c>
      <c r="T85" s="35"/>
      <c r="U85" s="46" t="s">
        <v>24</v>
      </c>
      <c r="V85" s="8"/>
    </row>
    <row r="86" spans="2:22" s="44" customFormat="1" ht="27.75" customHeight="1">
      <c r="B86" s="43">
        <v>17</v>
      </c>
      <c r="C86" s="287" t="str">
        <f>data!F35</f>
        <v xml:space="preserve">Is the web-application server separate from the database server and placed in a Demilitarized Zone (DMZ)? If not, are compensating controls in place? </v>
      </c>
      <c r="D86" s="287"/>
      <c r="E86" s="287"/>
      <c r="F86" s="287"/>
      <c r="G86" s="287"/>
      <c r="H86" s="4"/>
      <c r="I86" s="288" t="str">
        <f>data!H35</f>
        <v>When PI is being processed through an application and / or database servers, these servers must be logically separated, wherever possible. If functions are hosted on the same server, compensating controls must be implemented to commensurate with the risk, such as:
a. web application (layer 7) firewall;
b. file integrity monitoring; 
c. Intrusion Detection Systems/Intrusion Prevention Systems; and
d. log monitoring (e.g. SIEM).
The DMZ:-
a. must contain all web servers;
b. may only contain application servers if they are combined with web servers;
c. must not contain database servers that store or process PI.
d. a firewall must be in place between the DMZ and the internet as well as between the DMZ and the UBC internal network; 
e. firewalls must use ingress filtering at a minimum, and must also use egress filtering if the firewall is used to protect PI; and
f. firewalls must use access rules that restrict traffic to only the minimum necessary to conduct university business; access rules must not be wide-open allowing any source to connect to any destination, as this defeats the security of the firewall.
For further information refer to ISS M10 Internet Facing Systems and Services</v>
      </c>
      <c r="J86" s="288"/>
      <c r="K86" s="288"/>
      <c r="L86" s="288"/>
      <c r="M86" s="288"/>
      <c r="O86" s="47"/>
      <c r="P86" s="36"/>
      <c r="Q86" s="47"/>
      <c r="S86" s="70"/>
      <c r="T86" s="36"/>
      <c r="U86" s="47"/>
    </row>
    <row r="87" spans="2:22" s="44" customFormat="1" ht="6" customHeight="1">
      <c r="B87" s="43"/>
      <c r="C87" s="287"/>
      <c r="D87" s="287"/>
      <c r="E87" s="287"/>
      <c r="F87" s="287"/>
      <c r="G87" s="287"/>
      <c r="H87" s="4"/>
      <c r="I87" s="288"/>
      <c r="J87" s="288"/>
      <c r="K87" s="288"/>
      <c r="L87" s="288"/>
      <c r="M87" s="288"/>
      <c r="O87" s="190"/>
      <c r="P87" s="191"/>
      <c r="Q87" s="190"/>
      <c r="R87" s="192"/>
      <c r="S87" s="199"/>
      <c r="T87" s="191"/>
      <c r="U87" s="190"/>
    </row>
    <row r="88" spans="2:22" s="44" customFormat="1" ht="321.75" customHeight="1">
      <c r="B88" s="43"/>
      <c r="C88" s="287"/>
      <c r="D88" s="287"/>
      <c r="E88" s="287"/>
      <c r="F88" s="287"/>
      <c r="G88" s="287"/>
      <c r="H88" s="4"/>
      <c r="I88" s="288"/>
      <c r="J88" s="288"/>
      <c r="K88" s="288"/>
      <c r="L88" s="288"/>
      <c r="M88" s="288"/>
      <c r="O88" s="290" t="s">
        <v>38</v>
      </c>
      <c r="P88" s="291"/>
      <c r="Q88" s="291"/>
      <c r="R88" s="291"/>
      <c r="S88" s="291"/>
      <c r="T88" s="291"/>
      <c r="U88" s="292"/>
    </row>
    <row r="89" spans="2:22" s="44" customFormat="1" ht="4.9000000000000004" customHeight="1">
      <c r="B89" s="43"/>
      <c r="C89" s="49"/>
      <c r="D89" s="49"/>
      <c r="E89" s="49"/>
      <c r="F89" s="49"/>
      <c r="G89" s="49"/>
      <c r="H89" s="4"/>
      <c r="I89" s="48"/>
      <c r="J89" s="4"/>
      <c r="K89" s="4"/>
      <c r="L89" s="4"/>
      <c r="M89" s="4"/>
      <c r="O89" s="4"/>
      <c r="P89" s="36"/>
      <c r="Q89" s="4"/>
      <c r="S89" s="58"/>
      <c r="T89" s="36"/>
      <c r="U89" s="4"/>
    </row>
    <row r="90" spans="2:22" ht="14.25" customHeight="1">
      <c r="B90" s="278"/>
      <c r="C90" s="278"/>
      <c r="D90" s="278"/>
      <c r="E90" s="278"/>
      <c r="F90" s="278"/>
      <c r="G90" s="278"/>
      <c r="H90" s="278"/>
      <c r="I90" s="278"/>
      <c r="J90" s="278"/>
      <c r="K90" s="278"/>
      <c r="L90" s="278"/>
      <c r="M90" s="278"/>
      <c r="N90" s="8"/>
      <c r="O90" s="228" t="s">
        <v>18</v>
      </c>
      <c r="P90" s="9"/>
      <c r="Q90" s="228" t="s">
        <v>19</v>
      </c>
      <c r="R90" s="8"/>
      <c r="S90" s="229" t="s">
        <v>20</v>
      </c>
      <c r="T90" s="34"/>
      <c r="U90" s="228" t="s">
        <v>21</v>
      </c>
      <c r="V90" s="8"/>
    </row>
    <row r="91" spans="2:22" s="44" customFormat="1" ht="27" customHeight="1">
      <c r="B91" s="43">
        <v>18</v>
      </c>
      <c r="C91" s="287" t="str">
        <f>data!F36</f>
        <v>Are all transmissions with PI from/to internet-facing systems secured using appropriate cryptographic techniques?</v>
      </c>
      <c r="D91" s="287"/>
      <c r="E91" s="287"/>
      <c r="F91" s="287"/>
      <c r="G91" s="287"/>
      <c r="H91" s="4"/>
      <c r="I91" s="288" t="str">
        <f>data!H36</f>
        <v>Secure transmission of PI must comply with the following requirements:
a. any form, application or service that requires some type of authentication, or that is used to collect or transmit information from User to server or between servers, must be encrypted using HTTPS with TLS 1.3 with fall back to TLS 1.2 and TLS 1.1 for backwards compatibility (or the equivalent, for non-web-based applications; and
b. information transmitted via SSH must be encrypted using a minimum of AES-256 bit encryption with mutual authentication between the server and User. 
Cryptographic hash functions must be strong: SHA256, SHA512, RipeMD-160, WHIRLPOOL or equivalent. SHA1, RC4 or other weak export ciphers should not be used.
For further information refer to ISS M10 Internet Facing Systems and Services and ISS M7 Cryptographic Controls</v>
      </c>
      <c r="J91" s="288"/>
      <c r="K91" s="288"/>
      <c r="L91" s="288"/>
      <c r="M91" s="288"/>
      <c r="O91" s="70"/>
      <c r="P91" s="36"/>
      <c r="Q91" s="47"/>
      <c r="S91" s="47"/>
      <c r="T91" s="36"/>
      <c r="U91" s="47"/>
    </row>
    <row r="92" spans="2:22" s="44" customFormat="1" ht="6" customHeight="1">
      <c r="B92" s="43"/>
      <c r="C92" s="287"/>
      <c r="D92" s="287"/>
      <c r="E92" s="287"/>
      <c r="F92" s="287"/>
      <c r="G92" s="287"/>
      <c r="H92" s="4"/>
      <c r="I92" s="288"/>
      <c r="J92" s="288"/>
      <c r="K92" s="288"/>
      <c r="L92" s="288"/>
      <c r="M92" s="288"/>
      <c r="O92" s="199"/>
      <c r="P92" s="191"/>
      <c r="Q92" s="190"/>
      <c r="R92" s="192"/>
      <c r="S92" s="190"/>
      <c r="T92" s="191"/>
      <c r="U92" s="190"/>
    </row>
    <row r="93" spans="2:22" s="44" customFormat="1" ht="198.75" customHeight="1">
      <c r="B93" s="43"/>
      <c r="C93" s="287"/>
      <c r="D93" s="287"/>
      <c r="E93" s="287"/>
      <c r="F93" s="287"/>
      <c r="G93" s="287"/>
      <c r="H93" s="4"/>
      <c r="I93" s="288"/>
      <c r="J93" s="288"/>
      <c r="K93" s="288"/>
      <c r="L93" s="288"/>
      <c r="M93" s="288"/>
      <c r="O93" s="290" t="s">
        <v>34</v>
      </c>
      <c r="P93" s="291"/>
      <c r="Q93" s="291"/>
      <c r="R93" s="291"/>
      <c r="S93" s="291"/>
      <c r="T93" s="291"/>
      <c r="U93" s="292"/>
    </row>
    <row r="94" spans="2:22" ht="13.9" customHeight="1">
      <c r="T94" s="33"/>
    </row>
    <row r="95" spans="2:22" s="10" customFormat="1" ht="14.25" customHeight="1">
      <c r="B95" s="289" t="s">
        <v>45</v>
      </c>
      <c r="C95" s="289"/>
      <c r="D95" s="289"/>
      <c r="E95" s="289"/>
      <c r="F95" s="289"/>
      <c r="G95" s="289"/>
      <c r="H95" s="289"/>
      <c r="I95" s="289"/>
      <c r="J95" s="289"/>
      <c r="K95" s="289"/>
      <c r="L95" s="289"/>
      <c r="M95" s="289"/>
      <c r="N95" s="8"/>
      <c r="O95" s="228" t="s">
        <v>18</v>
      </c>
      <c r="P95" s="67"/>
      <c r="Q95" s="228" t="s">
        <v>19</v>
      </c>
      <c r="R95" s="68"/>
      <c r="S95" s="229" t="s">
        <v>20</v>
      </c>
      <c r="T95" s="69"/>
      <c r="U95" s="228" t="s">
        <v>21</v>
      </c>
      <c r="V95" s="68"/>
    </row>
    <row r="96" spans="2:22" s="10" customFormat="1">
      <c r="B96" s="41" t="s">
        <v>22</v>
      </c>
      <c r="C96" s="42"/>
      <c r="D96" s="42"/>
      <c r="E96" s="42"/>
      <c r="F96" s="42"/>
      <c r="G96" s="42"/>
      <c r="H96" s="8"/>
      <c r="I96" s="283" t="s">
        <v>23</v>
      </c>
      <c r="J96" s="283"/>
      <c r="K96" s="283"/>
      <c r="L96" s="283"/>
      <c r="M96" s="283"/>
      <c r="N96" s="8"/>
      <c r="O96" s="46" t="s">
        <v>24</v>
      </c>
      <c r="P96" s="9"/>
      <c r="Q96" s="46" t="s">
        <v>24</v>
      </c>
      <c r="R96" s="8"/>
      <c r="S96" s="46" t="s">
        <v>24</v>
      </c>
      <c r="T96" s="35"/>
      <c r="U96" s="46" t="s">
        <v>24</v>
      </c>
      <c r="V96" s="8"/>
    </row>
    <row r="97" spans="2:21" s="44" customFormat="1" ht="27" customHeight="1">
      <c r="B97" s="43">
        <v>19</v>
      </c>
      <c r="C97" s="287" t="str">
        <f>data!F39</f>
        <v>Is the development and test environment logically isolated from all production environments?</v>
      </c>
      <c r="D97" s="287"/>
      <c r="E97" s="287"/>
      <c r="F97" s="287"/>
      <c r="G97" s="287"/>
      <c r="H97" s="4"/>
      <c r="I97" s="288" t="str">
        <f>data!H39</f>
        <v>Development and test environments must be logically and/or physically isolated from any production environments.
University IT Support Staff must securely store system documentation and ensure that it is only available to authorized users.
For further information refer to ISS M11 Development and Modification of Software Applications</v>
      </c>
      <c r="J97" s="288"/>
      <c r="K97" s="288"/>
      <c r="L97" s="288"/>
      <c r="M97" s="288"/>
      <c r="O97" s="47"/>
      <c r="P97" s="36"/>
      <c r="Q97" s="47"/>
      <c r="S97" s="70"/>
      <c r="T97" s="36"/>
      <c r="U97" s="47"/>
    </row>
    <row r="98" spans="2:21" s="44" customFormat="1" ht="6" customHeight="1">
      <c r="B98" s="43"/>
      <c r="C98" s="287"/>
      <c r="D98" s="287"/>
      <c r="E98" s="287"/>
      <c r="F98" s="287"/>
      <c r="G98" s="287"/>
      <c r="H98" s="4"/>
      <c r="I98" s="288"/>
      <c r="J98" s="288"/>
      <c r="K98" s="288"/>
      <c r="L98" s="288"/>
      <c r="M98" s="288"/>
      <c r="O98" s="190"/>
      <c r="P98" s="191"/>
      <c r="Q98" s="190"/>
      <c r="R98" s="192"/>
      <c r="S98" s="199"/>
      <c r="T98" s="191"/>
      <c r="U98" s="190"/>
    </row>
    <row r="99" spans="2:21" s="44" customFormat="1" ht="103.5" customHeight="1">
      <c r="B99" s="43"/>
      <c r="C99" s="287"/>
      <c r="D99" s="287"/>
      <c r="E99" s="287"/>
      <c r="F99" s="287"/>
      <c r="G99" s="287"/>
      <c r="H99" s="4"/>
      <c r="I99" s="288"/>
      <c r="J99" s="288"/>
      <c r="K99" s="288"/>
      <c r="L99" s="288"/>
      <c r="M99" s="288"/>
      <c r="O99" s="290" t="s">
        <v>38</v>
      </c>
      <c r="P99" s="291"/>
      <c r="Q99" s="291"/>
      <c r="R99" s="291"/>
      <c r="S99" s="291"/>
      <c r="T99" s="291"/>
      <c r="U99" s="292"/>
    </row>
    <row r="100" spans="2:21" s="44" customFormat="1" ht="4.5" customHeight="1">
      <c r="B100" s="43"/>
      <c r="C100" s="49"/>
      <c r="D100" s="49"/>
      <c r="E100" s="49"/>
      <c r="F100" s="49"/>
      <c r="G100" s="49"/>
      <c r="H100" s="4"/>
      <c r="I100" s="48"/>
      <c r="J100" s="4"/>
      <c r="K100" s="4"/>
      <c r="L100" s="4"/>
      <c r="M100" s="4"/>
      <c r="O100" s="4"/>
      <c r="P100" s="36"/>
      <c r="Q100" s="4"/>
      <c r="S100" s="70"/>
      <c r="T100" s="36"/>
      <c r="U100" s="4"/>
    </row>
    <row r="101" spans="2:21" s="44" customFormat="1" ht="27" customHeight="1">
      <c r="B101" s="43">
        <v>20</v>
      </c>
      <c r="C101" s="287" t="str">
        <f>data!F40</f>
        <v>Are appropriate security controls employed when using live PI in a test environment?</v>
      </c>
      <c r="D101" s="287"/>
      <c r="E101" s="287"/>
      <c r="F101" s="287"/>
      <c r="G101" s="287"/>
      <c r="H101" s="4"/>
      <c r="I101" s="288" t="str">
        <f>data!H40</f>
        <v>Test environments that use live PI must have the same security requirements in place as production environments, e.g. access restricted on a needs only basis.
For further information refer to ISS M11 Development and Modification of Software Applications</v>
      </c>
      <c r="J101" s="288"/>
      <c r="K101" s="288"/>
      <c r="L101" s="288"/>
      <c r="M101" s="288"/>
      <c r="O101" s="47"/>
      <c r="P101" s="36"/>
      <c r="Q101" s="47"/>
      <c r="S101" s="71"/>
      <c r="T101" s="36"/>
      <c r="U101" s="47"/>
    </row>
    <row r="102" spans="2:21" s="44" customFormat="1" ht="6" customHeight="1">
      <c r="B102" s="43"/>
      <c r="C102" s="287"/>
      <c r="D102" s="287"/>
      <c r="E102" s="287"/>
      <c r="F102" s="287"/>
      <c r="G102" s="287"/>
      <c r="H102" s="4"/>
      <c r="I102" s="288"/>
      <c r="J102" s="288"/>
      <c r="K102" s="288"/>
      <c r="L102" s="288"/>
      <c r="M102" s="288"/>
      <c r="O102" s="190"/>
      <c r="P102" s="191"/>
      <c r="Q102" s="190"/>
      <c r="R102" s="192"/>
      <c r="S102" s="218"/>
      <c r="T102" s="191"/>
      <c r="U102" s="190"/>
    </row>
    <row r="103" spans="2:21" s="44" customFormat="1" ht="84.75" customHeight="1">
      <c r="B103" s="43"/>
      <c r="C103" s="287"/>
      <c r="D103" s="287"/>
      <c r="E103" s="287"/>
      <c r="F103" s="287"/>
      <c r="G103" s="287"/>
      <c r="H103" s="4"/>
      <c r="I103" s="288"/>
      <c r="J103" s="288"/>
      <c r="K103" s="288"/>
      <c r="L103" s="288"/>
      <c r="M103" s="288"/>
      <c r="O103" s="290" t="s">
        <v>38</v>
      </c>
      <c r="P103" s="291"/>
      <c r="Q103" s="291"/>
      <c r="R103" s="291"/>
      <c r="S103" s="291"/>
      <c r="T103" s="291"/>
      <c r="U103" s="292"/>
    </row>
    <row r="104" spans="2:21" s="44" customFormat="1" ht="4.5" customHeight="1">
      <c r="B104" s="43"/>
      <c r="C104" s="49"/>
      <c r="D104" s="49"/>
      <c r="E104" s="49"/>
      <c r="F104" s="49"/>
      <c r="G104" s="49"/>
      <c r="H104" s="4"/>
      <c r="I104" s="48"/>
      <c r="J104" s="4"/>
      <c r="K104" s="4"/>
      <c r="L104" s="4"/>
      <c r="M104" s="4"/>
      <c r="O104" s="4"/>
      <c r="P104" s="36"/>
      <c r="Q104" s="4"/>
      <c r="S104" s="57"/>
      <c r="T104" s="36"/>
      <c r="U104" s="4"/>
    </row>
    <row r="105" spans="2:21" s="44" customFormat="1" ht="27.75" customHeight="1">
      <c r="B105" s="43">
        <v>21</v>
      </c>
      <c r="C105" s="287" t="str">
        <f>data!F41</f>
        <v>Are processes (e.g. code review, application vulnerability assessments) in place to confirm input and error handling controls are in place?</v>
      </c>
      <c r="D105" s="287"/>
      <c r="E105" s="287"/>
      <c r="F105" s="287"/>
      <c r="G105" s="287"/>
      <c r="H105" s="4"/>
      <c r="I105" s="288" t="str">
        <f>data!H41</f>
        <v>Applications must validate input properly and restrictively, allowing only those types of input that are known to be correct (e.g. cross-site scripting, buffer overflow errors, SQL injection flaws, etc.).
Applications must execute proper error handling so that errors will not provide detailed system information, deny service, impair security mechanisms, or crash the system. See http://www.owasp.org/ for more information.
For further information refer to ISS M11 Development and Modification of Software Applications</v>
      </c>
      <c r="J105" s="288"/>
      <c r="K105" s="288"/>
      <c r="L105" s="288"/>
      <c r="M105" s="288"/>
      <c r="O105" s="70"/>
      <c r="P105" s="36"/>
      <c r="Q105" s="47"/>
      <c r="S105" s="47"/>
      <c r="T105" s="36"/>
      <c r="U105" s="47"/>
    </row>
    <row r="106" spans="2:21" s="44" customFormat="1" ht="6" customHeight="1">
      <c r="B106" s="43"/>
      <c r="C106" s="287"/>
      <c r="D106" s="287"/>
      <c r="E106" s="287"/>
      <c r="F106" s="287"/>
      <c r="G106" s="287"/>
      <c r="H106" s="4"/>
      <c r="I106" s="288"/>
      <c r="J106" s="288"/>
      <c r="K106" s="288"/>
      <c r="L106" s="288"/>
      <c r="M106" s="288"/>
      <c r="O106" s="199"/>
      <c r="P106" s="191"/>
      <c r="Q106" s="190"/>
      <c r="R106" s="192"/>
      <c r="S106" s="190"/>
      <c r="T106" s="191"/>
      <c r="U106" s="190"/>
    </row>
    <row r="107" spans="2:21" s="44" customFormat="1" ht="132" customHeight="1">
      <c r="B107" s="43"/>
      <c r="C107" s="287"/>
      <c r="D107" s="287"/>
      <c r="E107" s="287"/>
      <c r="F107" s="287"/>
      <c r="G107" s="287"/>
      <c r="H107" s="4"/>
      <c r="I107" s="288"/>
      <c r="J107" s="288"/>
      <c r="K107" s="288"/>
      <c r="L107" s="288"/>
      <c r="M107" s="288"/>
      <c r="O107" s="290" t="s">
        <v>34</v>
      </c>
      <c r="P107" s="291"/>
      <c r="Q107" s="291"/>
      <c r="R107" s="291"/>
      <c r="S107" s="291"/>
      <c r="T107" s="291"/>
      <c r="U107" s="292"/>
    </row>
    <row r="108" spans="2:21" s="112" customFormat="1" ht="12.75">
      <c r="O108" s="113"/>
      <c r="Q108" s="113"/>
      <c r="S108" s="113"/>
      <c r="T108" s="114"/>
      <c r="U108" s="113"/>
    </row>
    <row r="109" spans="2:21" ht="13.9" customHeight="1">
      <c r="T109" s="33"/>
    </row>
    <row r="110" spans="2:21">
      <c r="T110" s="33"/>
    </row>
    <row r="111" spans="2:21">
      <c r="T111" s="33"/>
    </row>
    <row r="112" spans="2:21">
      <c r="T112" s="33"/>
    </row>
    <row r="113" spans="15:21">
      <c r="T113" s="33"/>
    </row>
    <row r="114" spans="15:21">
      <c r="T114" s="33"/>
    </row>
    <row r="115" spans="15:21">
      <c r="T115" s="33"/>
    </row>
    <row r="118" spans="15:21" s="127" customFormat="1" ht="12.75" outlineLevel="1">
      <c r="O118" s="126"/>
      <c r="Q118" s="126"/>
      <c r="S118" s="126"/>
      <c r="T118" s="128"/>
      <c r="U118" s="126"/>
    </row>
    <row r="119" spans="15:21" s="129" customFormat="1" outlineLevel="1">
      <c r="O119" s="130"/>
      <c r="Q119" s="130"/>
      <c r="S119" s="130"/>
      <c r="U119" s="130"/>
    </row>
    <row r="120" spans="15:21" s="127" customFormat="1" ht="12.75" outlineLevel="1">
      <c r="O120" s="126"/>
      <c r="Q120" s="126"/>
      <c r="S120" s="126"/>
      <c r="U120" s="126"/>
    </row>
  </sheetData>
  <sheetProtection algorithmName="SHA-512" hashValue="vYtOIlRPnpmj13T+vqe1WMHKuHEL8Xx3iXDj0dcWuTy48+oZLAZxSGbxRxzdzcsIQ+S8toGYJj0pb1pPgbG6Nw==" saltValue="f55FjExMWYH7u1kLr3NMlA==" spinCount="100000" sheet="1" objects="1" scenarios="1" formatCells="0"/>
  <mergeCells count="84">
    <mergeCell ref="O107:U107"/>
    <mergeCell ref="C105:G107"/>
    <mergeCell ref="I105:M107"/>
    <mergeCell ref="I86:M88"/>
    <mergeCell ref="O88:U88"/>
    <mergeCell ref="C91:G93"/>
    <mergeCell ref="I91:M93"/>
    <mergeCell ref="O93:U93"/>
    <mergeCell ref="O99:U99"/>
    <mergeCell ref="C97:G99"/>
    <mergeCell ref="I97:M99"/>
    <mergeCell ref="C101:G103"/>
    <mergeCell ref="I101:M103"/>
    <mergeCell ref="O103:U103"/>
    <mergeCell ref="O59:U59"/>
    <mergeCell ref="I57:M59"/>
    <mergeCell ref="C57:G59"/>
    <mergeCell ref="O64:U64"/>
    <mergeCell ref="I76:M78"/>
    <mergeCell ref="C76:G78"/>
    <mergeCell ref="O72:U72"/>
    <mergeCell ref="C70:G72"/>
    <mergeCell ref="I70:M72"/>
    <mergeCell ref="C62:G64"/>
    <mergeCell ref="I62:M64"/>
    <mergeCell ref="O68:U68"/>
    <mergeCell ref="B61:M61"/>
    <mergeCell ref="O78:U78"/>
    <mergeCell ref="O45:U45"/>
    <mergeCell ref="O49:U49"/>
    <mergeCell ref="O55:U55"/>
    <mergeCell ref="C53:G55"/>
    <mergeCell ref="I53:M55"/>
    <mergeCell ref="C80:G82"/>
    <mergeCell ref="I80:M82"/>
    <mergeCell ref="B41:M41"/>
    <mergeCell ref="I75:M75"/>
    <mergeCell ref="I43:M45"/>
    <mergeCell ref="C43:G45"/>
    <mergeCell ref="I42:M42"/>
    <mergeCell ref="O39:U39"/>
    <mergeCell ref="C37:G39"/>
    <mergeCell ref="I37:M39"/>
    <mergeCell ref="I96:M96"/>
    <mergeCell ref="B95:M95"/>
    <mergeCell ref="B84:M84"/>
    <mergeCell ref="C66:G68"/>
    <mergeCell ref="I66:M68"/>
    <mergeCell ref="C86:G88"/>
    <mergeCell ref="I52:M52"/>
    <mergeCell ref="B51:M51"/>
    <mergeCell ref="C47:G49"/>
    <mergeCell ref="I47:M49"/>
    <mergeCell ref="B74:M74"/>
    <mergeCell ref="I85:M85"/>
    <mergeCell ref="O82:U82"/>
    <mergeCell ref="O30:U30"/>
    <mergeCell ref="C28:G30"/>
    <mergeCell ref="I28:M30"/>
    <mergeCell ref="C33:G35"/>
    <mergeCell ref="I33:M35"/>
    <mergeCell ref="O35:U35"/>
    <mergeCell ref="C14:G16"/>
    <mergeCell ref="B12:M12"/>
    <mergeCell ref="I7:M7"/>
    <mergeCell ref="B6:M6"/>
    <mergeCell ref="I24:M26"/>
    <mergeCell ref="C24:G26"/>
    <mergeCell ref="J1:U4"/>
    <mergeCell ref="B90:M90"/>
    <mergeCell ref="B32:M32"/>
    <mergeCell ref="Q70:U70"/>
    <mergeCell ref="O26:U26"/>
    <mergeCell ref="I23:M23"/>
    <mergeCell ref="O10:U10"/>
    <mergeCell ref="O16:U16"/>
    <mergeCell ref="C18:G20"/>
    <mergeCell ref="I18:M20"/>
    <mergeCell ref="O20:U20"/>
    <mergeCell ref="B22:M22"/>
    <mergeCell ref="I13:M13"/>
    <mergeCell ref="I8:M10"/>
    <mergeCell ref="C8:G10"/>
    <mergeCell ref="I14:M16"/>
  </mergeCells>
  <conditionalFormatting sqref="H7 H23 N22:N23 N12:N13 H42 N41:N42 H52 N51:N52 H75 N74:N75 H85 N84:N85 H96 N95:N96 B22 B12 H13 B41 B51 B74 B84 B95 O12 Q12 O22 Q22 O41 Q41 O51 Q51 O74 Q74 O84 Q84 O95 Q95 N6:N7 B6 O6 Q6">
    <cfRule type="expression" dxfId="389" priority="2266" stopIfTrue="1">
      <formula>#REF! &lt;&gt; ""</formula>
    </cfRule>
  </conditionalFormatting>
  <conditionalFormatting sqref="P8:P9 T27 T46 T73 T56 T79 T109:T115 T100 T36 T31 T65 T60 T89 T104 T69 T40 T83 T94">
    <cfRule type="cellIs" dxfId="388" priority="2258" operator="equal">
      <formula>"high"</formula>
    </cfRule>
    <cfRule type="cellIs" dxfId="387" priority="2259" operator="equal">
      <formula>"medium"</formula>
    </cfRule>
    <cfRule type="cellIs" dxfId="386" priority="2260" operator="equal">
      <formula>"low"</formula>
    </cfRule>
  </conditionalFormatting>
  <conditionalFormatting sqref="R6:R7">
    <cfRule type="expression" dxfId="385" priority="2248" stopIfTrue="1">
      <formula>#REF! &lt;&gt; ""</formula>
    </cfRule>
  </conditionalFormatting>
  <conditionalFormatting sqref="V6:V7">
    <cfRule type="expression" dxfId="384" priority="2240" stopIfTrue="1">
      <formula>#REF! &lt;&gt; ""</formula>
    </cfRule>
  </conditionalFormatting>
  <conditionalFormatting sqref="P24 P27">
    <cfRule type="cellIs" dxfId="383" priority="2217" operator="equal">
      <formula>"high"</formula>
    </cfRule>
    <cfRule type="cellIs" dxfId="382" priority="2218" operator="equal">
      <formula>"medium"</formula>
    </cfRule>
    <cfRule type="cellIs" dxfId="381" priority="2219" operator="equal">
      <formula>"low"</formula>
    </cfRule>
  </conditionalFormatting>
  <conditionalFormatting sqref="R23">
    <cfRule type="expression" dxfId="380" priority="2211" stopIfTrue="1">
      <formula>#REF! &lt;&gt; ""</formula>
    </cfRule>
  </conditionalFormatting>
  <conditionalFormatting sqref="V23">
    <cfRule type="expression" dxfId="379" priority="2206" stopIfTrue="1">
      <formula>#REF! &lt;&gt; ""</formula>
    </cfRule>
  </conditionalFormatting>
  <conditionalFormatting sqref="T8:T9">
    <cfRule type="cellIs" dxfId="378" priority="2166" operator="equal">
      <formula>"high"</formula>
    </cfRule>
    <cfRule type="cellIs" dxfId="377" priority="2167" operator="equal">
      <formula>"medium"</formula>
    </cfRule>
    <cfRule type="cellIs" dxfId="376" priority="2168" operator="equal">
      <formula>"low"</formula>
    </cfRule>
  </conditionalFormatting>
  <conditionalFormatting sqref="T17">
    <cfRule type="cellIs" dxfId="375" priority="2163" operator="equal">
      <formula>"high"</formula>
    </cfRule>
    <cfRule type="cellIs" dxfId="374" priority="2164" operator="equal">
      <formula>"medium"</formula>
    </cfRule>
    <cfRule type="cellIs" dxfId="373" priority="2165" operator="equal">
      <formula>"low"</formula>
    </cfRule>
  </conditionalFormatting>
  <conditionalFormatting sqref="T24">
    <cfRule type="cellIs" dxfId="372" priority="2145" operator="equal">
      <formula>"high"</formula>
    </cfRule>
    <cfRule type="cellIs" dxfId="371" priority="2146" operator="equal">
      <formula>"medium"</formula>
    </cfRule>
    <cfRule type="cellIs" dxfId="370" priority="2147" operator="equal">
      <formula>"low"</formula>
    </cfRule>
  </conditionalFormatting>
  <conditionalFormatting sqref="T118">
    <cfRule type="cellIs" dxfId="369" priority="2112" operator="equal">
      <formula>"high"</formula>
    </cfRule>
    <cfRule type="cellIs" dxfId="368" priority="2113" operator="equal">
      <formula>"medium"</formula>
    </cfRule>
    <cfRule type="cellIs" dxfId="367" priority="2114" operator="equal">
      <formula>"low"</formula>
    </cfRule>
  </conditionalFormatting>
  <conditionalFormatting sqref="P14">
    <cfRule type="cellIs" dxfId="366" priority="2090" operator="equal">
      <formula>"high"</formula>
    </cfRule>
    <cfRule type="cellIs" dxfId="365" priority="2091" operator="equal">
      <formula>"medium"</formula>
    </cfRule>
    <cfRule type="cellIs" dxfId="364" priority="2092" operator="equal">
      <formula>"low"</formula>
    </cfRule>
  </conditionalFormatting>
  <conditionalFormatting sqref="T14">
    <cfRule type="cellIs" dxfId="363" priority="2084" operator="equal">
      <formula>"high"</formula>
    </cfRule>
    <cfRule type="cellIs" dxfId="362" priority="2085" operator="equal">
      <formula>"medium"</formula>
    </cfRule>
    <cfRule type="cellIs" dxfId="361" priority="2086" operator="equal">
      <formula>"low"</formula>
    </cfRule>
  </conditionalFormatting>
  <conditionalFormatting sqref="R13">
    <cfRule type="expression" dxfId="360" priority="2057" stopIfTrue="1">
      <formula>#REF! &lt;&gt; ""</formula>
    </cfRule>
  </conditionalFormatting>
  <conditionalFormatting sqref="V13">
    <cfRule type="expression" dxfId="359" priority="2056" stopIfTrue="1">
      <formula>#REF! &lt;&gt; ""</formula>
    </cfRule>
  </conditionalFormatting>
  <conditionalFormatting sqref="T11">
    <cfRule type="cellIs" dxfId="358" priority="2041" operator="equal">
      <formula>"high"</formula>
    </cfRule>
    <cfRule type="cellIs" dxfId="357" priority="2042" operator="equal">
      <formula>"medium"</formula>
    </cfRule>
    <cfRule type="cellIs" dxfId="356" priority="2043" operator="equal">
      <formula>"low"</formula>
    </cfRule>
  </conditionalFormatting>
  <conditionalFormatting sqref="P47">
    <cfRule type="cellIs" dxfId="355" priority="2016" operator="equal">
      <formula>"high"</formula>
    </cfRule>
    <cfRule type="cellIs" dxfId="354" priority="2017" operator="equal">
      <formula>"medium"</formula>
    </cfRule>
    <cfRule type="cellIs" dxfId="353" priority="2018" operator="equal">
      <formula>"low"</formula>
    </cfRule>
  </conditionalFormatting>
  <conditionalFormatting sqref="P43 P46">
    <cfRule type="cellIs" dxfId="352" priority="2028" operator="equal">
      <formula>"high"</formula>
    </cfRule>
    <cfRule type="cellIs" dxfId="351" priority="2029" operator="equal">
      <formula>"medium"</formula>
    </cfRule>
    <cfRule type="cellIs" dxfId="350" priority="2030" operator="equal">
      <formula>"low"</formula>
    </cfRule>
  </conditionalFormatting>
  <conditionalFormatting sqref="R42">
    <cfRule type="expression" dxfId="349" priority="2022" stopIfTrue="1">
      <formula>#REF! &lt;&gt; ""</formula>
    </cfRule>
  </conditionalFormatting>
  <conditionalFormatting sqref="V42">
    <cfRule type="expression" dxfId="348" priority="2020" stopIfTrue="1">
      <formula>#REF! &lt;&gt; ""</formula>
    </cfRule>
  </conditionalFormatting>
  <conditionalFormatting sqref="T47 T50">
    <cfRule type="cellIs" dxfId="347" priority="2007" operator="equal">
      <formula>"high"</formula>
    </cfRule>
    <cfRule type="cellIs" dxfId="346" priority="2008" operator="equal">
      <formula>"medium"</formula>
    </cfRule>
    <cfRule type="cellIs" dxfId="345" priority="2009" operator="equal">
      <formula>"low"</formula>
    </cfRule>
  </conditionalFormatting>
  <conditionalFormatting sqref="T43">
    <cfRule type="cellIs" dxfId="344" priority="2004" operator="equal">
      <formula>"high"</formula>
    </cfRule>
    <cfRule type="cellIs" dxfId="343" priority="2005" operator="equal">
      <formula>"medium"</formula>
    </cfRule>
    <cfRule type="cellIs" dxfId="342" priority="2006" operator="equal">
      <formula>"low"</formula>
    </cfRule>
  </conditionalFormatting>
  <conditionalFormatting sqref="P66 P70">
    <cfRule type="cellIs" dxfId="341" priority="1979" operator="equal">
      <formula>"high"</formula>
    </cfRule>
    <cfRule type="cellIs" dxfId="340" priority="1980" operator="equal">
      <formula>"medium"</formula>
    </cfRule>
    <cfRule type="cellIs" dxfId="339" priority="1981" operator="equal">
      <formula>"low"</formula>
    </cfRule>
  </conditionalFormatting>
  <conditionalFormatting sqref="P53 P56">
    <cfRule type="cellIs" dxfId="338" priority="1991" operator="equal">
      <formula>"high"</formula>
    </cfRule>
    <cfRule type="cellIs" dxfId="337" priority="1992" operator="equal">
      <formula>"medium"</formula>
    </cfRule>
    <cfRule type="cellIs" dxfId="336" priority="1993" operator="equal">
      <formula>"low"</formula>
    </cfRule>
  </conditionalFormatting>
  <conditionalFormatting sqref="R52">
    <cfRule type="expression" dxfId="335" priority="1985" stopIfTrue="1">
      <formula>#REF! &lt;&gt; ""</formula>
    </cfRule>
  </conditionalFormatting>
  <conditionalFormatting sqref="V52">
    <cfRule type="expression" dxfId="334" priority="1983" stopIfTrue="1">
      <formula>#REF! &lt;&gt; ""</formula>
    </cfRule>
  </conditionalFormatting>
  <conditionalFormatting sqref="T66">
    <cfRule type="cellIs" dxfId="333" priority="1970" operator="equal">
      <formula>"high"</formula>
    </cfRule>
    <cfRule type="cellIs" dxfId="332" priority="1971" operator="equal">
      <formula>"medium"</formula>
    </cfRule>
    <cfRule type="cellIs" dxfId="331" priority="1972" operator="equal">
      <formula>"low"</formula>
    </cfRule>
  </conditionalFormatting>
  <conditionalFormatting sqref="T53">
    <cfRule type="cellIs" dxfId="330" priority="1967" operator="equal">
      <formula>"high"</formula>
    </cfRule>
    <cfRule type="cellIs" dxfId="329" priority="1968" operator="equal">
      <formula>"medium"</formula>
    </cfRule>
    <cfRule type="cellIs" dxfId="328" priority="1969" operator="equal">
      <formula>"low"</formula>
    </cfRule>
  </conditionalFormatting>
  <conditionalFormatting sqref="P80">
    <cfRule type="cellIs" dxfId="327" priority="1942" operator="equal">
      <formula>"high"</formula>
    </cfRule>
    <cfRule type="cellIs" dxfId="326" priority="1943" operator="equal">
      <formula>"medium"</formula>
    </cfRule>
    <cfRule type="cellIs" dxfId="325" priority="1944" operator="equal">
      <formula>"low"</formula>
    </cfRule>
  </conditionalFormatting>
  <conditionalFormatting sqref="P76 P79">
    <cfRule type="cellIs" dxfId="324" priority="1954" operator="equal">
      <formula>"high"</formula>
    </cfRule>
    <cfRule type="cellIs" dxfId="323" priority="1955" operator="equal">
      <formula>"medium"</formula>
    </cfRule>
    <cfRule type="cellIs" dxfId="322" priority="1956" operator="equal">
      <formula>"low"</formula>
    </cfRule>
  </conditionalFormatting>
  <conditionalFormatting sqref="R75">
    <cfRule type="expression" dxfId="321" priority="1948" stopIfTrue="1">
      <formula>#REF! &lt;&gt; ""</formula>
    </cfRule>
  </conditionalFormatting>
  <conditionalFormatting sqref="V75">
    <cfRule type="expression" dxfId="320" priority="1946" stopIfTrue="1">
      <formula>#REF! &lt;&gt; ""</formula>
    </cfRule>
  </conditionalFormatting>
  <conditionalFormatting sqref="T80">
    <cfRule type="cellIs" dxfId="319" priority="1933" operator="equal">
      <formula>"high"</formula>
    </cfRule>
    <cfRule type="cellIs" dxfId="318" priority="1934" operator="equal">
      <formula>"medium"</formula>
    </cfRule>
    <cfRule type="cellIs" dxfId="317" priority="1935" operator="equal">
      <formula>"low"</formula>
    </cfRule>
  </conditionalFormatting>
  <conditionalFormatting sqref="T76">
    <cfRule type="cellIs" dxfId="316" priority="1930" operator="equal">
      <formula>"high"</formula>
    </cfRule>
    <cfRule type="cellIs" dxfId="315" priority="1931" operator="equal">
      <formula>"medium"</formula>
    </cfRule>
    <cfRule type="cellIs" dxfId="314" priority="1932" operator="equal">
      <formula>"low"</formula>
    </cfRule>
  </conditionalFormatting>
  <conditionalFormatting sqref="R85">
    <cfRule type="expression" dxfId="313" priority="1874" stopIfTrue="1">
      <formula>#REF! &lt;&gt; ""</formula>
    </cfRule>
  </conditionalFormatting>
  <conditionalFormatting sqref="V85">
    <cfRule type="expression" dxfId="312" priority="1872" stopIfTrue="1">
      <formula>#REF! &lt;&gt; ""</formula>
    </cfRule>
  </conditionalFormatting>
  <conditionalFormatting sqref="P105">
    <cfRule type="cellIs" dxfId="311" priority="1831" operator="equal">
      <formula>"high"</formula>
    </cfRule>
    <cfRule type="cellIs" dxfId="310" priority="1832" operator="equal">
      <formula>"medium"</formula>
    </cfRule>
    <cfRule type="cellIs" dxfId="309" priority="1833" operator="equal">
      <formula>"low"</formula>
    </cfRule>
  </conditionalFormatting>
  <conditionalFormatting sqref="P97 P100">
    <cfRule type="cellIs" dxfId="308" priority="1843" operator="equal">
      <formula>"high"</formula>
    </cfRule>
    <cfRule type="cellIs" dxfId="307" priority="1844" operator="equal">
      <formula>"medium"</formula>
    </cfRule>
    <cfRule type="cellIs" dxfId="306" priority="1845" operator="equal">
      <formula>"low"</formula>
    </cfRule>
  </conditionalFormatting>
  <conditionalFormatting sqref="R96">
    <cfRule type="expression" dxfId="305" priority="1837" stopIfTrue="1">
      <formula>#REF! &lt;&gt; ""</formula>
    </cfRule>
  </conditionalFormatting>
  <conditionalFormatting sqref="V96">
    <cfRule type="expression" dxfId="304" priority="1835" stopIfTrue="1">
      <formula>#REF! &lt;&gt; ""</formula>
    </cfRule>
  </conditionalFormatting>
  <conditionalFormatting sqref="T105 T108">
    <cfRule type="cellIs" dxfId="303" priority="1822" operator="equal">
      <formula>"high"</formula>
    </cfRule>
    <cfRule type="cellIs" dxfId="302" priority="1823" operator="equal">
      <formula>"medium"</formula>
    </cfRule>
    <cfRule type="cellIs" dxfId="301" priority="1824" operator="equal">
      <formula>"low"</formula>
    </cfRule>
  </conditionalFormatting>
  <conditionalFormatting sqref="T97">
    <cfRule type="cellIs" dxfId="300" priority="1819" operator="equal">
      <formula>"high"</formula>
    </cfRule>
    <cfRule type="cellIs" dxfId="299" priority="1820" operator="equal">
      <formula>"medium"</formula>
    </cfRule>
    <cfRule type="cellIs" dxfId="298" priority="1821" operator="equal">
      <formula>"low"</formula>
    </cfRule>
  </conditionalFormatting>
  <conditionalFormatting sqref="P33 P36">
    <cfRule type="cellIs" dxfId="297" priority="1733" operator="equal">
      <formula>"high"</formula>
    </cfRule>
    <cfRule type="cellIs" dxfId="296" priority="1734" operator="equal">
      <formula>"medium"</formula>
    </cfRule>
    <cfRule type="cellIs" dxfId="295" priority="1735" operator="equal">
      <formula>"low"</formula>
    </cfRule>
  </conditionalFormatting>
  <conditionalFormatting sqref="T33">
    <cfRule type="cellIs" dxfId="294" priority="1724" operator="equal">
      <formula>"high"</formula>
    </cfRule>
    <cfRule type="cellIs" dxfId="293" priority="1725" operator="equal">
      <formula>"medium"</formula>
    </cfRule>
    <cfRule type="cellIs" dxfId="292" priority="1726" operator="equal">
      <formula>"low"</formula>
    </cfRule>
  </conditionalFormatting>
  <conditionalFormatting sqref="P28 P31">
    <cfRule type="cellIs" dxfId="291" priority="1718" operator="equal">
      <formula>"high"</formula>
    </cfRule>
    <cfRule type="cellIs" dxfId="290" priority="1719" operator="equal">
      <formula>"medium"</formula>
    </cfRule>
    <cfRule type="cellIs" dxfId="289" priority="1720" operator="equal">
      <formula>"low"</formula>
    </cfRule>
  </conditionalFormatting>
  <conditionalFormatting sqref="T28">
    <cfRule type="cellIs" dxfId="288" priority="1709" operator="equal">
      <formula>"high"</formula>
    </cfRule>
    <cfRule type="cellIs" dxfId="287" priority="1710" operator="equal">
      <formula>"medium"</formula>
    </cfRule>
    <cfRule type="cellIs" dxfId="286" priority="1711" operator="equal">
      <formula>"low"</formula>
    </cfRule>
  </conditionalFormatting>
  <conditionalFormatting sqref="P62 P65">
    <cfRule type="cellIs" dxfId="285" priority="1643" operator="equal">
      <formula>"high"</formula>
    </cfRule>
    <cfRule type="cellIs" dxfId="284" priority="1644" operator="equal">
      <formula>"medium"</formula>
    </cfRule>
    <cfRule type="cellIs" dxfId="283" priority="1645" operator="equal">
      <formula>"low"</formula>
    </cfRule>
  </conditionalFormatting>
  <conditionalFormatting sqref="T62">
    <cfRule type="cellIs" dxfId="282" priority="1637" operator="equal">
      <formula>"high"</formula>
    </cfRule>
    <cfRule type="cellIs" dxfId="281" priority="1638" operator="equal">
      <formula>"medium"</formula>
    </cfRule>
    <cfRule type="cellIs" dxfId="280" priority="1639" operator="equal">
      <formula>"low"</formula>
    </cfRule>
  </conditionalFormatting>
  <conditionalFormatting sqref="P57 P60">
    <cfRule type="cellIs" dxfId="279" priority="1628" operator="equal">
      <formula>"high"</formula>
    </cfRule>
    <cfRule type="cellIs" dxfId="278" priority="1629" operator="equal">
      <formula>"medium"</formula>
    </cfRule>
    <cfRule type="cellIs" dxfId="277" priority="1630" operator="equal">
      <formula>"low"</formula>
    </cfRule>
  </conditionalFormatting>
  <conditionalFormatting sqref="T57">
    <cfRule type="cellIs" dxfId="276" priority="1622" operator="equal">
      <formula>"high"</formula>
    </cfRule>
    <cfRule type="cellIs" dxfId="275" priority="1623" operator="equal">
      <formula>"medium"</formula>
    </cfRule>
    <cfRule type="cellIs" dxfId="274" priority="1624" operator="equal">
      <formula>"low"</formula>
    </cfRule>
  </conditionalFormatting>
  <conditionalFormatting sqref="P86 P89">
    <cfRule type="cellIs" dxfId="273" priority="1613" operator="equal">
      <formula>"high"</formula>
    </cfRule>
    <cfRule type="cellIs" dxfId="272" priority="1614" operator="equal">
      <formula>"medium"</formula>
    </cfRule>
    <cfRule type="cellIs" dxfId="271" priority="1615" operator="equal">
      <formula>"low"</formula>
    </cfRule>
  </conditionalFormatting>
  <conditionalFormatting sqref="T86">
    <cfRule type="cellIs" dxfId="270" priority="1607" operator="equal">
      <formula>"high"</formula>
    </cfRule>
    <cfRule type="cellIs" dxfId="269" priority="1608" operator="equal">
      <formula>"medium"</formula>
    </cfRule>
    <cfRule type="cellIs" dxfId="268" priority="1609" operator="equal">
      <formula>"low"</formula>
    </cfRule>
  </conditionalFormatting>
  <conditionalFormatting sqref="P91">
    <cfRule type="cellIs" dxfId="267" priority="1598" operator="equal">
      <formula>"high"</formula>
    </cfRule>
    <cfRule type="cellIs" dxfId="266" priority="1599" operator="equal">
      <formula>"medium"</formula>
    </cfRule>
    <cfRule type="cellIs" dxfId="265" priority="1600" operator="equal">
      <formula>"low"</formula>
    </cfRule>
  </conditionalFormatting>
  <conditionalFormatting sqref="T91">
    <cfRule type="cellIs" dxfId="264" priority="1592" operator="equal">
      <formula>"high"</formula>
    </cfRule>
    <cfRule type="cellIs" dxfId="263" priority="1593" operator="equal">
      <formula>"medium"</formula>
    </cfRule>
    <cfRule type="cellIs" dxfId="262" priority="1594" operator="equal">
      <formula>"low"</formula>
    </cfRule>
  </conditionalFormatting>
  <conditionalFormatting sqref="P101 P104">
    <cfRule type="cellIs" dxfId="261" priority="1583" operator="equal">
      <formula>"high"</formula>
    </cfRule>
    <cfRule type="cellIs" dxfId="260" priority="1584" operator="equal">
      <formula>"medium"</formula>
    </cfRule>
    <cfRule type="cellIs" dxfId="259" priority="1585" operator="equal">
      <formula>"low"</formula>
    </cfRule>
  </conditionalFormatting>
  <conditionalFormatting sqref="T101">
    <cfRule type="cellIs" dxfId="258" priority="1577" operator="equal">
      <formula>"high"</formula>
    </cfRule>
    <cfRule type="cellIs" dxfId="257" priority="1578" operator="equal">
      <formula>"medium"</formula>
    </cfRule>
    <cfRule type="cellIs" dxfId="256" priority="1579" operator="equal">
      <formula>"low"</formula>
    </cfRule>
  </conditionalFormatting>
  <conditionalFormatting sqref="Q8">
    <cfRule type="cellIs" dxfId="255" priority="1177" operator="equal">
      <formula>"N/A"</formula>
    </cfRule>
    <cfRule type="cellIs" dxfId="254" priority="1178" operator="equal">
      <formula>"Yes"</formula>
    </cfRule>
    <cfRule type="containsBlanks" dxfId="253" priority="1277">
      <formula>LEN(TRIM(Q8))=0</formula>
    </cfRule>
  </conditionalFormatting>
  <conditionalFormatting sqref="O14">
    <cfRule type="cellIs" dxfId="252" priority="1171" operator="equal">
      <formula>"N/A"</formula>
    </cfRule>
    <cfRule type="cellIs" dxfId="251" priority="1172" operator="equal">
      <formula>"Yes"</formula>
    </cfRule>
    <cfRule type="containsBlanks" dxfId="250" priority="1173">
      <formula>LEN(TRIM(O14))=0</formula>
    </cfRule>
  </conditionalFormatting>
  <conditionalFormatting sqref="O24">
    <cfRule type="cellIs" dxfId="249" priority="1165" operator="equal">
      <formula>"N/A"</formula>
    </cfRule>
    <cfRule type="cellIs" dxfId="248" priority="1166" operator="equal">
      <formula>"Yes"</formula>
    </cfRule>
    <cfRule type="containsBlanks" dxfId="247" priority="1167">
      <formula>LEN(TRIM(O24))=0</formula>
    </cfRule>
  </conditionalFormatting>
  <conditionalFormatting sqref="Q24">
    <cfRule type="cellIs" dxfId="246" priority="1162" operator="equal">
      <formula>"N/A"</formula>
    </cfRule>
    <cfRule type="cellIs" dxfId="245" priority="1163" operator="equal">
      <formula>"Yes"</formula>
    </cfRule>
    <cfRule type="containsBlanks" dxfId="244" priority="1164">
      <formula>LEN(TRIM(Q24))=0</formula>
    </cfRule>
  </conditionalFormatting>
  <conditionalFormatting sqref="Q28">
    <cfRule type="cellIs" dxfId="243" priority="1159" operator="equal">
      <formula>"N/A"</formula>
    </cfRule>
    <cfRule type="cellIs" dxfId="242" priority="1160" operator="equal">
      <formula>"Yes"</formula>
    </cfRule>
    <cfRule type="containsBlanks" dxfId="241" priority="1161">
      <formula>LEN(TRIM(Q28))=0</formula>
    </cfRule>
  </conditionalFormatting>
  <conditionalFormatting sqref="O28">
    <cfRule type="cellIs" dxfId="240" priority="1156" operator="equal">
      <formula>"N/A"</formula>
    </cfRule>
    <cfRule type="cellIs" dxfId="239" priority="1157" operator="equal">
      <formula>"Yes"</formula>
    </cfRule>
    <cfRule type="containsBlanks" dxfId="238" priority="1158">
      <formula>LEN(TRIM(O28))=0</formula>
    </cfRule>
  </conditionalFormatting>
  <conditionalFormatting sqref="O43">
    <cfRule type="cellIs" dxfId="237" priority="1153" operator="equal">
      <formula>"N/A"</formula>
    </cfRule>
    <cfRule type="cellIs" dxfId="236" priority="1154" operator="equal">
      <formula>"Yes"</formula>
    </cfRule>
    <cfRule type="containsBlanks" dxfId="235" priority="1155">
      <formula>LEN(TRIM(O43))=0</formula>
    </cfRule>
  </conditionalFormatting>
  <conditionalFormatting sqref="O47">
    <cfRule type="cellIs" dxfId="234" priority="1138" operator="equal">
      <formula>"N/A"</formula>
    </cfRule>
    <cfRule type="cellIs" dxfId="233" priority="1139" operator="equal">
      <formula>"Yes"</formula>
    </cfRule>
    <cfRule type="containsBlanks" dxfId="232" priority="1140">
      <formula>LEN(TRIM(O47))=0</formula>
    </cfRule>
  </conditionalFormatting>
  <conditionalFormatting sqref="S57">
    <cfRule type="cellIs" dxfId="231" priority="1126" operator="equal">
      <formula>"N/A"</formula>
    </cfRule>
    <cfRule type="cellIs" dxfId="230" priority="1127" operator="equal">
      <formula>"Yes"</formula>
    </cfRule>
    <cfRule type="containsBlanks" dxfId="229" priority="1128">
      <formula>LEN(TRIM(S57))=0</formula>
    </cfRule>
  </conditionalFormatting>
  <conditionalFormatting sqref="O76">
    <cfRule type="cellIs" dxfId="228" priority="1117" operator="equal">
      <formula>"N/A"</formula>
    </cfRule>
    <cfRule type="cellIs" dxfId="227" priority="1118" operator="equal">
      <formula>"Yes"</formula>
    </cfRule>
    <cfRule type="containsBlanks" dxfId="226" priority="1119">
      <formula>LEN(TRIM(O76))=0</formula>
    </cfRule>
  </conditionalFormatting>
  <conditionalFormatting sqref="Q76">
    <cfRule type="cellIs" dxfId="225" priority="1114" operator="equal">
      <formula>"N/A"</formula>
    </cfRule>
    <cfRule type="cellIs" dxfId="224" priority="1115" operator="equal">
      <formula>"Yes"</formula>
    </cfRule>
    <cfRule type="containsBlanks" dxfId="223" priority="1116">
      <formula>LEN(TRIM(Q76))=0</formula>
    </cfRule>
  </conditionalFormatting>
  <conditionalFormatting sqref="Q80">
    <cfRule type="cellIs" dxfId="222" priority="1111" operator="equal">
      <formula>"N/A"</formula>
    </cfRule>
    <cfRule type="cellIs" dxfId="221" priority="1112" operator="equal">
      <formula>"Yes"</formula>
    </cfRule>
    <cfRule type="containsBlanks" dxfId="220" priority="1113">
      <formula>LEN(TRIM(Q80))=0</formula>
    </cfRule>
  </conditionalFormatting>
  <conditionalFormatting sqref="O80">
    <cfRule type="cellIs" dxfId="219" priority="1108" operator="equal">
      <formula>"N/A"</formula>
    </cfRule>
    <cfRule type="cellIs" dxfId="218" priority="1109" operator="equal">
      <formula>"Yes"</formula>
    </cfRule>
    <cfRule type="containsBlanks" dxfId="217" priority="1110">
      <formula>LEN(TRIM(O80))=0</formula>
    </cfRule>
  </conditionalFormatting>
  <conditionalFormatting sqref="S86">
    <cfRule type="cellIs" dxfId="216" priority="1105" operator="equal">
      <formula>"N/A"</formula>
    </cfRule>
    <cfRule type="cellIs" dxfId="215" priority="1106" operator="equal">
      <formula>"Yes"</formula>
    </cfRule>
    <cfRule type="containsBlanks" dxfId="214" priority="1107">
      <formula>LEN(TRIM(S86))=0</formula>
    </cfRule>
  </conditionalFormatting>
  <conditionalFormatting sqref="O91">
    <cfRule type="cellIs" dxfId="213" priority="1102" operator="equal">
      <formula>"N/A"</formula>
    </cfRule>
    <cfRule type="cellIs" dxfId="212" priority="1103" operator="equal">
      <formula>"Yes"</formula>
    </cfRule>
    <cfRule type="containsBlanks" dxfId="211" priority="1104">
      <formula>LEN(TRIM(O91))=0</formula>
    </cfRule>
  </conditionalFormatting>
  <conditionalFormatting sqref="S97">
    <cfRule type="cellIs" dxfId="210" priority="1096" operator="equal">
      <formula>"N/A"</formula>
    </cfRule>
    <cfRule type="cellIs" dxfId="209" priority="1097" operator="equal">
      <formula>"Yes"</formula>
    </cfRule>
    <cfRule type="containsBlanks" dxfId="208" priority="1098">
      <formula>LEN(TRIM(S97))=0</formula>
    </cfRule>
  </conditionalFormatting>
  <conditionalFormatting sqref="O105">
    <cfRule type="cellIs" dxfId="207" priority="1093" operator="equal">
      <formula>"N/A"</formula>
    </cfRule>
    <cfRule type="cellIs" dxfId="206" priority="1094" operator="equal">
      <formula>"Yes"</formula>
    </cfRule>
    <cfRule type="containsBlanks" dxfId="205" priority="1095">
      <formula>LEN(TRIM(O105))=0</formula>
    </cfRule>
  </conditionalFormatting>
  <conditionalFormatting sqref="U62">
    <cfRule type="cellIs" dxfId="204" priority="1090" operator="equal">
      <formula>"N/A"</formula>
    </cfRule>
    <cfRule type="cellIs" dxfId="203" priority="1091" operator="equal">
      <formula>"Yes"</formula>
    </cfRule>
    <cfRule type="containsBlanks" dxfId="202" priority="1092">
      <formula>LEN(TRIM(U62))=0</formula>
    </cfRule>
  </conditionalFormatting>
  <conditionalFormatting sqref="U66">
    <cfRule type="cellIs" dxfId="201" priority="1087" operator="equal">
      <formula>"N/A"</formula>
    </cfRule>
    <cfRule type="cellIs" dxfId="200" priority="1088" operator="equal">
      <formula>"Yes"</formula>
    </cfRule>
    <cfRule type="containsBlanks" dxfId="199" priority="1089">
      <formula>LEN(TRIM(U66))=0</formula>
    </cfRule>
  </conditionalFormatting>
  <conditionalFormatting sqref="Q33">
    <cfRule type="cellIs" dxfId="198" priority="1076" operator="equal">
      <formula>"N/A"</formula>
    </cfRule>
    <cfRule type="cellIs" dxfId="197" priority="1077" operator="equal">
      <formula>"81 - 100% of cases"</formula>
    </cfRule>
    <cfRule type="containsBlanks" dxfId="196" priority="1078">
      <formula>LEN(TRIM(Q33))=0</formula>
    </cfRule>
  </conditionalFormatting>
  <conditionalFormatting sqref="O33">
    <cfRule type="cellIs" dxfId="195" priority="36" operator="equal">
      <formula>"Yes"</formula>
    </cfRule>
    <cfRule type="cellIs" dxfId="194" priority="1073" operator="equal">
      <formula>"N/A"</formula>
    </cfRule>
    <cfRule type="cellIs" dxfId="193" priority="1074" operator="equal">
      <formula>"81 - 100% of cases"</formula>
    </cfRule>
    <cfRule type="containsBlanks" dxfId="192" priority="1075">
      <formula>LEN(TRIM(O33))=0</formula>
    </cfRule>
  </conditionalFormatting>
  <conditionalFormatting sqref="O53">
    <cfRule type="cellIs" dxfId="191" priority="1064" operator="equal">
      <formula>"N/A"</formula>
    </cfRule>
    <cfRule type="cellIs" dxfId="190" priority="1065" operator="equal">
      <formula>"81 - 100% of cases"</formula>
    </cfRule>
    <cfRule type="containsBlanks" dxfId="189" priority="1066">
      <formula>LEN(TRIM(O53))=0</formula>
    </cfRule>
  </conditionalFormatting>
  <conditionalFormatting sqref="Q53">
    <cfRule type="cellIs" dxfId="188" priority="1061" operator="equal">
      <formula>"N/A"</formula>
    </cfRule>
    <cfRule type="cellIs" dxfId="187" priority="1062" operator="equal">
      <formula>"81 - 100% of cases"</formula>
    </cfRule>
    <cfRule type="containsBlanks" dxfId="186" priority="1063">
      <formula>LEN(TRIM(Q53))=0</formula>
    </cfRule>
  </conditionalFormatting>
  <conditionalFormatting sqref="S53">
    <cfRule type="cellIs" dxfId="185" priority="1058" operator="equal">
      <formula>"N/A"</formula>
    </cfRule>
    <cfRule type="cellIs" dxfId="184" priority="1059" operator="equal">
      <formula>"81 - 100% of cases"</formula>
    </cfRule>
    <cfRule type="containsBlanks" dxfId="183" priority="1060">
      <formula>LEN(TRIM(S53))=0</formula>
    </cfRule>
  </conditionalFormatting>
  <conditionalFormatting sqref="S101">
    <cfRule type="cellIs" dxfId="182" priority="1055" operator="equal">
      <formula>"N/A"</formula>
    </cfRule>
    <cfRule type="cellIs" dxfId="181" priority="1056" operator="equal">
      <formula>"81 - 100% of cases"</formula>
    </cfRule>
    <cfRule type="containsBlanks" dxfId="180" priority="1057">
      <formula>LEN(TRIM(S101))=0</formula>
    </cfRule>
  </conditionalFormatting>
  <conditionalFormatting sqref="S24">
    <cfRule type="cellIs" dxfId="179" priority="255" operator="equal">
      <formula>"N/A"</formula>
    </cfRule>
    <cfRule type="cellIs" dxfId="178" priority="256" operator="equal">
      <formula>"Yes"</formula>
    </cfRule>
    <cfRule type="containsBlanks" dxfId="177" priority="257">
      <formula>LEN(TRIM(S24))=0</formula>
    </cfRule>
  </conditionalFormatting>
  <conditionalFormatting sqref="S28">
    <cfRule type="cellIs" dxfId="176" priority="252" operator="equal">
      <formula>"N/A"</formula>
    </cfRule>
    <cfRule type="cellIs" dxfId="175" priority="253" operator="equal">
      <formula>"Yes"</formula>
    </cfRule>
    <cfRule type="containsBlanks" dxfId="174" priority="254">
      <formula>LEN(TRIM(S28))=0</formula>
    </cfRule>
  </conditionalFormatting>
  <conditionalFormatting sqref="S33">
    <cfRule type="cellIs" dxfId="173" priority="249" operator="equal">
      <formula>"N/A"</formula>
    </cfRule>
    <cfRule type="cellIs" dxfId="172" priority="250" operator="equal">
      <formula>"81 - 100% of cases"</formula>
    </cfRule>
    <cfRule type="containsBlanks" dxfId="171" priority="251">
      <formula>LEN(TRIM(S33))=0</formula>
    </cfRule>
  </conditionalFormatting>
  <conditionalFormatting sqref="P37">
    <cfRule type="cellIs" dxfId="170" priority="228" operator="equal">
      <formula>"high"</formula>
    </cfRule>
    <cfRule type="cellIs" dxfId="169" priority="229" operator="equal">
      <formula>"medium"</formula>
    </cfRule>
    <cfRule type="cellIs" dxfId="168" priority="230" operator="equal">
      <formula>"low"</formula>
    </cfRule>
  </conditionalFormatting>
  <conditionalFormatting sqref="T37">
    <cfRule type="cellIs" dxfId="167" priority="225" operator="equal">
      <formula>"high"</formula>
    </cfRule>
    <cfRule type="cellIs" dxfId="166" priority="226" operator="equal">
      <formula>"medium"</formula>
    </cfRule>
    <cfRule type="cellIs" dxfId="165" priority="227" operator="equal">
      <formula>"low"</formula>
    </cfRule>
  </conditionalFormatting>
  <conditionalFormatting sqref="S6">
    <cfRule type="expression" dxfId="164" priority="195" stopIfTrue="1">
      <formula>#REF! &lt;&gt; ""</formula>
    </cfRule>
  </conditionalFormatting>
  <conditionalFormatting sqref="U6">
    <cfRule type="expression" dxfId="163" priority="194" stopIfTrue="1">
      <formula>#REF! &lt;&gt; ""</formula>
    </cfRule>
  </conditionalFormatting>
  <conditionalFormatting sqref="R12">
    <cfRule type="expression" dxfId="162" priority="192" stopIfTrue="1">
      <formula>#REF! &lt;&gt; ""</formula>
    </cfRule>
  </conditionalFormatting>
  <conditionalFormatting sqref="V12">
    <cfRule type="expression" dxfId="161" priority="191" stopIfTrue="1">
      <formula>#REF! &lt;&gt; ""</formula>
    </cfRule>
  </conditionalFormatting>
  <conditionalFormatting sqref="S12">
    <cfRule type="expression" dxfId="160" priority="188" stopIfTrue="1">
      <formula>#REF! &lt;&gt; ""</formula>
    </cfRule>
  </conditionalFormatting>
  <conditionalFormatting sqref="U12">
    <cfRule type="expression" dxfId="159" priority="187" stopIfTrue="1">
      <formula>#REF! &lt;&gt; ""</formula>
    </cfRule>
  </conditionalFormatting>
  <conditionalFormatting sqref="R22">
    <cfRule type="expression" dxfId="158" priority="185" stopIfTrue="1">
      <formula>#REF! &lt;&gt; ""</formula>
    </cfRule>
  </conditionalFormatting>
  <conditionalFormatting sqref="V22">
    <cfRule type="expression" dxfId="157" priority="184" stopIfTrue="1">
      <formula>#REF! &lt;&gt; ""</formula>
    </cfRule>
  </conditionalFormatting>
  <conditionalFormatting sqref="S22">
    <cfRule type="expression" dxfId="156" priority="181" stopIfTrue="1">
      <formula>#REF! &lt;&gt; ""</formula>
    </cfRule>
  </conditionalFormatting>
  <conditionalFormatting sqref="U22">
    <cfRule type="expression" dxfId="155" priority="180" stopIfTrue="1">
      <formula>#REF! &lt;&gt; ""</formula>
    </cfRule>
  </conditionalFormatting>
  <conditionalFormatting sqref="R41">
    <cfRule type="expression" dxfId="154" priority="178" stopIfTrue="1">
      <formula>#REF! &lt;&gt; ""</formula>
    </cfRule>
  </conditionalFormatting>
  <conditionalFormatting sqref="V41">
    <cfRule type="expression" dxfId="153" priority="177" stopIfTrue="1">
      <formula>#REF! &lt;&gt; ""</formula>
    </cfRule>
  </conditionalFormatting>
  <conditionalFormatting sqref="S41">
    <cfRule type="expression" dxfId="152" priority="174" stopIfTrue="1">
      <formula>#REF! &lt;&gt; ""</formula>
    </cfRule>
  </conditionalFormatting>
  <conditionalFormatting sqref="U41">
    <cfRule type="expression" dxfId="151" priority="173" stopIfTrue="1">
      <formula>#REF! &lt;&gt; ""</formula>
    </cfRule>
  </conditionalFormatting>
  <conditionalFormatting sqref="R51">
    <cfRule type="expression" dxfId="150" priority="171" stopIfTrue="1">
      <formula>#REF! &lt;&gt; ""</formula>
    </cfRule>
  </conditionalFormatting>
  <conditionalFormatting sqref="V51">
    <cfRule type="expression" dxfId="149" priority="170" stopIfTrue="1">
      <formula>#REF! &lt;&gt; ""</formula>
    </cfRule>
  </conditionalFormatting>
  <conditionalFormatting sqref="S51">
    <cfRule type="expression" dxfId="148" priority="167" stopIfTrue="1">
      <formula>#REF! &lt;&gt; ""</formula>
    </cfRule>
  </conditionalFormatting>
  <conditionalFormatting sqref="U51">
    <cfRule type="expression" dxfId="147" priority="166" stopIfTrue="1">
      <formula>#REF! &lt;&gt; ""</formula>
    </cfRule>
  </conditionalFormatting>
  <conditionalFormatting sqref="R74">
    <cfRule type="expression" dxfId="146" priority="164" stopIfTrue="1">
      <formula>#REF! &lt;&gt; ""</formula>
    </cfRule>
  </conditionalFormatting>
  <conditionalFormatting sqref="V74">
    <cfRule type="expression" dxfId="145" priority="163" stopIfTrue="1">
      <formula>#REF! &lt;&gt; ""</formula>
    </cfRule>
  </conditionalFormatting>
  <conditionalFormatting sqref="S74">
    <cfRule type="expression" dxfId="144" priority="160" stopIfTrue="1">
      <formula>#REF! &lt;&gt; ""</formula>
    </cfRule>
  </conditionalFormatting>
  <conditionalFormatting sqref="U74">
    <cfRule type="expression" dxfId="143" priority="159" stopIfTrue="1">
      <formula>#REF! &lt;&gt; ""</formula>
    </cfRule>
  </conditionalFormatting>
  <conditionalFormatting sqref="R84">
    <cfRule type="expression" dxfId="142" priority="150" stopIfTrue="1">
      <formula>#REF! &lt;&gt; ""</formula>
    </cfRule>
  </conditionalFormatting>
  <conditionalFormatting sqref="V84">
    <cfRule type="expression" dxfId="141" priority="149" stopIfTrue="1">
      <formula>#REF! &lt;&gt; ""</formula>
    </cfRule>
  </conditionalFormatting>
  <conditionalFormatting sqref="S84">
    <cfRule type="expression" dxfId="140" priority="146" stopIfTrue="1">
      <formula>#REF! &lt;&gt; ""</formula>
    </cfRule>
  </conditionalFormatting>
  <conditionalFormatting sqref="U84">
    <cfRule type="expression" dxfId="139" priority="145" stopIfTrue="1">
      <formula>#REF! &lt;&gt; ""</formula>
    </cfRule>
  </conditionalFormatting>
  <conditionalFormatting sqref="R95">
    <cfRule type="expression" dxfId="138" priority="143" stopIfTrue="1">
      <formula>#REF! &lt;&gt; ""</formula>
    </cfRule>
  </conditionalFormatting>
  <conditionalFormatting sqref="V95">
    <cfRule type="expression" dxfId="137" priority="142" stopIfTrue="1">
      <formula>#REF! &lt;&gt; ""</formula>
    </cfRule>
  </conditionalFormatting>
  <conditionalFormatting sqref="S95">
    <cfRule type="expression" dxfId="136" priority="139" stopIfTrue="1">
      <formula>#REF! &lt;&gt; ""</formula>
    </cfRule>
  </conditionalFormatting>
  <conditionalFormatting sqref="U95">
    <cfRule type="expression" dxfId="135" priority="138" stopIfTrue="1">
      <formula>#REF! &lt;&gt; ""</formula>
    </cfRule>
  </conditionalFormatting>
  <conditionalFormatting sqref="P69">
    <cfRule type="cellIs" dxfId="134" priority="134" operator="equal">
      <formula>"high"</formula>
    </cfRule>
    <cfRule type="cellIs" dxfId="133" priority="135" operator="equal">
      <formula>"medium"</formula>
    </cfRule>
    <cfRule type="cellIs" dxfId="132" priority="136" operator="equal">
      <formula>"low"</formula>
    </cfRule>
  </conditionalFormatting>
  <conditionalFormatting sqref="O37">
    <cfRule type="cellIs" dxfId="131" priority="113" operator="equal">
      <formula>"N/A"</formula>
    </cfRule>
    <cfRule type="cellIs" dxfId="130" priority="114" operator="equal">
      <formula>"Yes"</formula>
    </cfRule>
    <cfRule type="containsBlanks" dxfId="129" priority="115">
      <formula>LEN(TRIM(O37))=0</formula>
    </cfRule>
  </conditionalFormatting>
  <conditionalFormatting sqref="Q37">
    <cfRule type="cellIs" dxfId="128" priority="110" operator="equal">
      <formula>"N/A"</formula>
    </cfRule>
    <cfRule type="cellIs" dxfId="127" priority="111" operator="equal">
      <formula>"Yes"</formula>
    </cfRule>
    <cfRule type="containsBlanks" dxfId="126" priority="112">
      <formula>LEN(TRIM(Q37))=0</formula>
    </cfRule>
  </conditionalFormatting>
  <conditionalFormatting sqref="S37">
    <cfRule type="cellIs" dxfId="125" priority="107" operator="equal">
      <formula>"N/A"</formula>
    </cfRule>
    <cfRule type="cellIs" dxfId="124" priority="108" operator="equal">
      <formula>"Yes"</formula>
    </cfRule>
    <cfRule type="containsBlanks" dxfId="123" priority="109">
      <formula>LEN(TRIM(S37))=0</formula>
    </cfRule>
  </conditionalFormatting>
  <conditionalFormatting sqref="T21">
    <cfRule type="cellIs" dxfId="122" priority="104" operator="equal">
      <formula>"high"</formula>
    </cfRule>
    <cfRule type="cellIs" dxfId="121" priority="105" operator="equal">
      <formula>"medium"</formula>
    </cfRule>
    <cfRule type="cellIs" dxfId="120" priority="106" operator="equal">
      <formula>"low"</formula>
    </cfRule>
  </conditionalFormatting>
  <conditionalFormatting sqref="P18">
    <cfRule type="cellIs" dxfId="119" priority="101" operator="equal">
      <formula>"high"</formula>
    </cfRule>
    <cfRule type="cellIs" dxfId="118" priority="102" operator="equal">
      <formula>"medium"</formula>
    </cfRule>
    <cfRule type="cellIs" dxfId="117" priority="103" operator="equal">
      <formula>"low"</formula>
    </cfRule>
  </conditionalFormatting>
  <conditionalFormatting sqref="T18">
    <cfRule type="cellIs" dxfId="116" priority="98" operator="equal">
      <formula>"high"</formula>
    </cfRule>
    <cfRule type="cellIs" dxfId="115" priority="99" operator="equal">
      <formula>"medium"</formula>
    </cfRule>
    <cfRule type="cellIs" dxfId="114" priority="100" operator="equal">
      <formula>"low"</formula>
    </cfRule>
  </conditionalFormatting>
  <conditionalFormatting sqref="O18">
    <cfRule type="cellIs" dxfId="113" priority="95" operator="equal">
      <formula>"N/A"</formula>
    </cfRule>
    <cfRule type="cellIs" dxfId="112" priority="96" operator="equal">
      <formula>"Yes"</formula>
    </cfRule>
    <cfRule type="containsBlanks" dxfId="111" priority="97">
      <formula>LEN(TRIM(O18))=0</formula>
    </cfRule>
  </conditionalFormatting>
  <conditionalFormatting sqref="B32 N32:O32 Q32">
    <cfRule type="expression" dxfId="110" priority="42" stopIfTrue="1">
      <formula>#REF! &lt;&gt; ""</formula>
    </cfRule>
  </conditionalFormatting>
  <conditionalFormatting sqref="U32">
    <cfRule type="expression" dxfId="109" priority="38" stopIfTrue="1">
      <formula>#REF! &lt;&gt; ""</formula>
    </cfRule>
  </conditionalFormatting>
  <conditionalFormatting sqref="R32">
    <cfRule type="expression" dxfId="108" priority="41" stopIfTrue="1">
      <formula>#REF! &lt;&gt; ""</formula>
    </cfRule>
  </conditionalFormatting>
  <conditionalFormatting sqref="S32">
    <cfRule type="expression" dxfId="107" priority="40" stopIfTrue="1">
      <formula>#REF! &lt;&gt; ""</formula>
    </cfRule>
  </conditionalFormatting>
  <conditionalFormatting sqref="V32">
    <cfRule type="expression" dxfId="106" priority="39" stopIfTrue="1">
      <formula>#REF! &lt;&gt; ""</formula>
    </cfRule>
  </conditionalFormatting>
  <conditionalFormatting sqref="O10:U10">
    <cfRule type="containsBlanks" dxfId="105" priority="37">
      <formula>LEN(TRIM(O10))=0</formula>
    </cfRule>
  </conditionalFormatting>
  <conditionalFormatting sqref="Q33 S33">
    <cfRule type="cellIs" dxfId="104" priority="35" operator="equal">
      <formula>"Yes"</formula>
    </cfRule>
  </conditionalFormatting>
  <conditionalFormatting sqref="Q70:U70">
    <cfRule type="containsBlanks" dxfId="103" priority="21">
      <formula>LEN(TRIM(Q70))=0</formula>
    </cfRule>
    <cfRule type="expression" dxfId="102" priority="22">
      <formula>OR($Q$70="Yes",$Q$70="N/A")</formula>
    </cfRule>
  </conditionalFormatting>
  <conditionalFormatting sqref="B61 N61:O61 Q61">
    <cfRule type="expression" dxfId="101" priority="15" stopIfTrue="1">
      <formula>#REF! &lt;&gt; ""</formula>
    </cfRule>
  </conditionalFormatting>
  <conditionalFormatting sqref="U61">
    <cfRule type="expression" dxfId="100" priority="11" stopIfTrue="1">
      <formula>#REF! &lt;&gt; ""</formula>
    </cfRule>
  </conditionalFormatting>
  <conditionalFormatting sqref="R61">
    <cfRule type="expression" dxfId="99" priority="14" stopIfTrue="1">
      <formula>#REF! &lt;&gt; ""</formula>
    </cfRule>
  </conditionalFormatting>
  <conditionalFormatting sqref="S61">
    <cfRule type="expression" dxfId="98" priority="13" stopIfTrue="1">
      <formula>#REF! &lt;&gt; ""</formula>
    </cfRule>
  </conditionalFormatting>
  <conditionalFormatting sqref="V61">
    <cfRule type="expression" dxfId="97" priority="12" stopIfTrue="1">
      <formula>#REF! &lt;&gt; ""</formula>
    </cfRule>
  </conditionalFormatting>
  <conditionalFormatting sqref="B90 N90:O90 Q90">
    <cfRule type="expression" dxfId="96" priority="5" stopIfTrue="1">
      <formula>#REF! &lt;&gt; ""</formula>
    </cfRule>
  </conditionalFormatting>
  <conditionalFormatting sqref="U90">
    <cfRule type="expression" dxfId="95" priority="1" stopIfTrue="1">
      <formula>#REF! &lt;&gt; ""</formula>
    </cfRule>
  </conditionalFormatting>
  <conditionalFormatting sqref="R90">
    <cfRule type="expression" dxfId="94" priority="4" stopIfTrue="1">
      <formula>#REF! &lt;&gt; ""</formula>
    </cfRule>
  </conditionalFormatting>
  <conditionalFormatting sqref="S90">
    <cfRule type="expression" dxfId="93" priority="3" stopIfTrue="1">
      <formula>#REF! &lt;&gt; ""</formula>
    </cfRule>
  </conditionalFormatting>
  <conditionalFormatting sqref="V90">
    <cfRule type="expression" dxfId="92" priority="2" stopIfTrue="1">
      <formula>#REF! &lt;&gt; ""</formula>
    </cfRule>
  </conditionalFormatting>
  <pageMargins left="0.7" right="0.7" top="0.75" bottom="0.75" header="0.3" footer="0.3"/>
  <pageSetup scale="82" orientation="landscape" r:id="rId1"/>
  <headerFooter>
    <oddFooter>&amp;R&amp;"Tahoma,Regular"&amp;9Page &amp;P of &amp;N</oddFooter>
  </headerFooter>
  <rowBreaks count="10" manualBreakCount="10">
    <brk id="10" max="20" man="1"/>
    <brk id="20" max="20" man="1"/>
    <brk id="30" max="20" man="1"/>
    <brk id="39" max="20" man="1"/>
    <brk id="49" max="20" man="1"/>
    <brk id="59" max="20" man="1"/>
    <brk id="72" max="20" man="1"/>
    <brk id="82" max="20" man="1"/>
    <brk id="89" max="20" man="1"/>
    <brk id="93" max="20"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'validation lists'!$C$3:$C$6</xm:f>
          </x14:formula1>
          <xm:sqref>O80 Q8 S33 Q80 S60 O47 Q28 S28 S24 S100 U65:U66 Q37 S37 O14 O37 O28 O18 Q24 O24 O33 O43 S57 U62 O76 Q76 S86 O91 S97 O105 Q33 Q70:U70 Q31 O31 S89</xm:sqref>
        </x14:dataValidation>
        <x14:dataValidation type="list" allowBlank="1" showInputMessage="1" showErrorMessage="1" xr:uid="{00000000-0002-0000-0100-000001000000}">
          <x14:formula1>
            <xm:f>'validation lists'!$C$6:$C$11</xm:f>
          </x14:formula1>
          <xm:sqref>Q36 Q56 S56 Q53 O53 O36 S101 S104 S53 O56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pageSetUpPr fitToPage="1"/>
  </sheetPr>
  <dimension ref="B7:P40"/>
  <sheetViews>
    <sheetView showGridLines="0" showRowColHeaders="0" zoomScale="90" zoomScaleNormal="90" workbookViewId="0">
      <selection activeCell="P11" sqref="P11"/>
    </sheetView>
  </sheetViews>
  <sheetFormatPr defaultColWidth="8.85546875" defaultRowHeight="14.25"/>
  <cols>
    <col min="1" max="1" width="2.28515625" style="3" customWidth="1"/>
    <col min="2" max="8" width="8.85546875" style="3"/>
    <col min="9" max="9" width="10.7109375" style="3" customWidth="1"/>
    <col min="10" max="10" width="5.7109375" style="3" customWidth="1"/>
    <col min="11" max="14" width="13.7109375" style="3" customWidth="1"/>
    <col min="15" max="15" width="8.85546875" style="3"/>
    <col min="16" max="16" width="18.7109375" style="3" bestFit="1" customWidth="1"/>
    <col min="17" max="17" width="2.28515625" style="3" customWidth="1"/>
    <col min="18" max="16384" width="8.85546875" style="3"/>
  </cols>
  <sheetData>
    <row r="7" spans="2:16">
      <c r="B7" s="6" t="s">
        <v>3</v>
      </c>
      <c r="C7" s="6"/>
      <c r="D7" s="295" t="str">
        <f>IF('1. Unit Profile'!D14=0," ",'1. Unit Profile'!D14)</f>
        <v xml:space="preserve"> </v>
      </c>
      <c r="E7" s="296"/>
      <c r="F7" s="296"/>
      <c r="G7" s="296"/>
      <c r="H7" s="296"/>
      <c r="I7" s="296"/>
      <c r="J7" s="297"/>
    </row>
    <row r="9" spans="2:16">
      <c r="B9" s="6" t="s">
        <v>6</v>
      </c>
      <c r="C9" s="6"/>
      <c r="D9" s="295" t="str">
        <f>IF('1. Unit Profile'!D16=0," ",'1. Unit Profile'!D16)</f>
        <v xml:space="preserve"> </v>
      </c>
      <c r="E9" s="296"/>
      <c r="F9" s="296"/>
      <c r="G9" s="296"/>
      <c r="H9" s="296"/>
      <c r="I9" s="296"/>
      <c r="J9" s="297"/>
      <c r="M9" s="6" t="s">
        <v>5</v>
      </c>
      <c r="P9" s="54" t="str">
        <f>IF('1. Unit Profile'!R14=0," ",'1. Unit Profile'!R14)</f>
        <v xml:space="preserve"> </v>
      </c>
    </row>
    <row r="10" spans="2:16">
      <c r="B10" s="6"/>
      <c r="C10" s="6"/>
      <c r="D10" s="5"/>
      <c r="E10" s="5"/>
      <c r="F10" s="5"/>
      <c r="G10" s="5"/>
      <c r="H10" s="5"/>
      <c r="I10" s="5"/>
      <c r="J10" s="5"/>
      <c r="M10" s="6"/>
      <c r="N10" s="7"/>
      <c r="P10" s="55"/>
    </row>
    <row r="11" spans="2:16">
      <c r="B11" s="6" t="s">
        <v>8</v>
      </c>
      <c r="C11" s="6"/>
      <c r="D11" s="295" t="str">
        <f>IF('1. Unit Profile'!D18=0," ",'1. Unit Profile'!D18)</f>
        <v xml:space="preserve"> </v>
      </c>
      <c r="E11" s="296"/>
      <c r="F11" s="296"/>
      <c r="G11" s="296"/>
      <c r="H11" s="296"/>
      <c r="I11" s="296"/>
      <c r="J11" s="297"/>
      <c r="M11" s="6" t="s">
        <v>46</v>
      </c>
      <c r="P11" s="56"/>
    </row>
    <row r="13" spans="2:16">
      <c r="B13" s="6" t="s">
        <v>47</v>
      </c>
      <c r="D13" s="295" t="str">
        <f>IF('1. Unit Profile'!B33=0," ",'1. Unit Profile'!B33)</f>
        <v xml:space="preserve"> </v>
      </c>
      <c r="E13" s="296"/>
      <c r="F13" s="296"/>
      <c r="G13" s="296"/>
      <c r="H13" s="296"/>
      <c r="I13" s="296"/>
      <c r="J13" s="296"/>
      <c r="K13" s="296"/>
      <c r="L13" s="296"/>
      <c r="M13" s="296"/>
      <c r="N13" s="296"/>
      <c r="O13" s="296"/>
      <c r="P13" s="297"/>
    </row>
    <row r="15" spans="2:16">
      <c r="B15" s="6" t="s">
        <v>48</v>
      </c>
      <c r="D15" s="295" t="str">
        <f>IF('1. Unit Profile'!Q33=0," ",'1. Unit Profile'!Q33)</f>
        <v xml:space="preserve"> </v>
      </c>
      <c r="E15" s="296"/>
      <c r="F15" s="296"/>
      <c r="G15" s="296"/>
      <c r="H15" s="296"/>
      <c r="I15" s="296"/>
      <c r="J15" s="296"/>
      <c r="K15" s="296"/>
      <c r="L15" s="296"/>
      <c r="M15" s="296"/>
      <c r="N15" s="296"/>
      <c r="O15" s="296"/>
      <c r="P15" s="297"/>
    </row>
    <row r="18" spans="2:16" ht="23.45" customHeight="1">
      <c r="B18" s="302" t="s">
        <v>49</v>
      </c>
      <c r="C18" s="302"/>
      <c r="D18" s="302"/>
      <c r="E18" s="302"/>
      <c r="F18" s="302"/>
      <c r="G18" s="302"/>
      <c r="H18" s="302"/>
      <c r="I18" s="302"/>
      <c r="J18" s="302"/>
      <c r="K18" s="302"/>
      <c r="L18" s="302"/>
      <c r="M18" s="302"/>
      <c r="N18" s="302"/>
      <c r="O18" s="302"/>
      <c r="P18" s="302"/>
    </row>
    <row r="21" spans="2:16" ht="15" customHeight="1">
      <c r="K21" s="303" t="s">
        <v>50</v>
      </c>
      <c r="L21" s="304"/>
      <c r="M21" s="304"/>
      <c r="N21" s="304"/>
    </row>
    <row r="23" spans="2:16" s="10" customFormat="1" ht="15" customHeight="1">
      <c r="C23" s="301" t="s">
        <v>51</v>
      </c>
      <c r="D23" s="301"/>
      <c r="E23" s="301"/>
      <c r="F23" s="301"/>
      <c r="G23" s="301"/>
      <c r="H23" s="301"/>
      <c r="I23" s="301"/>
      <c r="K23" s="298" t="str">
        <f>IFERROR(data!N46,"-")</f>
        <v>-</v>
      </c>
      <c r="L23" s="299"/>
      <c r="M23" s="299"/>
      <c r="N23" s="300"/>
    </row>
    <row r="24" spans="2:16" ht="30" customHeight="1"/>
    <row r="25" spans="2:16" ht="42.75">
      <c r="C25" s="301" t="s">
        <v>52</v>
      </c>
      <c r="D25" s="301"/>
      <c r="E25" s="301"/>
      <c r="F25" s="301"/>
      <c r="G25" s="301"/>
      <c r="H25" s="301"/>
      <c r="I25" s="301"/>
      <c r="K25" s="14" t="s">
        <v>53</v>
      </c>
      <c r="L25" s="14" t="s">
        <v>54</v>
      </c>
      <c r="M25" s="14" t="s">
        <v>55</v>
      </c>
      <c r="N25" s="14" t="s">
        <v>56</v>
      </c>
    </row>
    <row r="26" spans="2:16" s="10" customFormat="1" ht="15" customHeight="1">
      <c r="C26" s="301"/>
      <c r="D26" s="301"/>
      <c r="E26" s="301"/>
      <c r="F26" s="301"/>
      <c r="G26" s="301"/>
      <c r="H26" s="301"/>
      <c r="I26" s="301"/>
      <c r="K26" s="15" t="str">
        <f>IFERROR(data!N44,"-")</f>
        <v>-</v>
      </c>
      <c r="L26" s="15" t="str">
        <f>IFERROR(data!T44,"-")</f>
        <v>-</v>
      </c>
      <c r="M26" s="15" t="str">
        <f>IFERROR(data!Z44,"-")</f>
        <v>-</v>
      </c>
      <c r="N26" s="15" t="str">
        <f>IFERROR(data!AF44,"-")</f>
        <v>-</v>
      </c>
    </row>
    <row r="27" spans="2:16" s="12" customFormat="1" ht="30" customHeight="1">
      <c r="I27" s="13"/>
      <c r="K27" s="13"/>
      <c r="L27" s="13"/>
      <c r="M27" s="13"/>
    </row>
    <row r="28" spans="2:16" s="12" customFormat="1">
      <c r="C28" s="301" t="s">
        <v>57</v>
      </c>
      <c r="D28" s="301"/>
      <c r="E28" s="301"/>
      <c r="F28" s="301"/>
      <c r="G28" s="301"/>
      <c r="H28" s="301"/>
      <c r="I28" s="301"/>
      <c r="K28" s="50" t="s">
        <v>58</v>
      </c>
      <c r="L28" s="50" t="s">
        <v>59</v>
      </c>
      <c r="M28" s="50" t="s">
        <v>60</v>
      </c>
      <c r="N28" s="243"/>
      <c r="O28" s="51"/>
    </row>
    <row r="29" spans="2:16" s="10" customFormat="1" ht="19.899999999999999" customHeight="1">
      <c r="C29" s="11" t="s">
        <v>17</v>
      </c>
      <c r="K29" s="15" t="str">
        <f>IFERROR('2. Assessment'!#REF!,"")</f>
        <v/>
      </c>
      <c r="L29" s="15" t="str">
        <f>IFERROR(data!T5,"-")</f>
        <v>-</v>
      </c>
      <c r="M29" s="15" t="str">
        <f>IFERROR('2. Assessment'!#REF!,"")</f>
        <v/>
      </c>
      <c r="N29" s="15" t="str">
        <f>IFERROR('2. Assessment'!#REF!,"")</f>
        <v/>
      </c>
      <c r="O29" s="52">
        <v>16</v>
      </c>
    </row>
    <row r="30" spans="2:16" ht="19.899999999999999" hidden="1" customHeight="1">
      <c r="C30" s="11" t="s">
        <v>61</v>
      </c>
      <c r="K30" s="15" t="str">
        <f>IFERROR('2. Assessment'!#REF!,"")</f>
        <v/>
      </c>
      <c r="L30" s="15" t="str">
        <f>IFERROR('2. Assessment'!#REF!,"")</f>
        <v/>
      </c>
      <c r="M30" s="15" t="str">
        <f>IFERROR('2. Assessment'!#REF!,"-")</f>
        <v>-</v>
      </c>
      <c r="N30" s="15" t="str">
        <f>IFERROR('2. Assessment'!#REF!,"")</f>
        <v/>
      </c>
      <c r="O30" s="53">
        <v>21</v>
      </c>
    </row>
    <row r="31" spans="2:16" s="10" customFormat="1" ht="19.899999999999999" customHeight="1">
      <c r="C31" s="11" t="s">
        <v>26</v>
      </c>
      <c r="K31" s="15" t="str">
        <f>IFERROR(data!N10,"-")</f>
        <v>-</v>
      </c>
      <c r="L31" s="15" t="str">
        <f>IFERROR(data!T10,"")</f>
        <v/>
      </c>
      <c r="M31" s="15" t="str">
        <f>IFERROR('2. Assessment'!#REF!,"")</f>
        <v/>
      </c>
      <c r="N31" s="15" t="str">
        <f>IFERROR('2. Assessment'!#REF!,"")</f>
        <v/>
      </c>
      <c r="O31" s="52">
        <v>26</v>
      </c>
    </row>
    <row r="32" spans="2:16" ht="19.899999999999999" customHeight="1">
      <c r="C32" s="11" t="s">
        <v>28</v>
      </c>
      <c r="K32" s="15" t="str">
        <f>IFERROR(data!N18,"-")</f>
        <v>-</v>
      </c>
      <c r="L32" s="15" t="str">
        <f>IFERROR(data!T18,"-")</f>
        <v>-</v>
      </c>
      <c r="M32" s="244" t="str">
        <f>IFERROR(data!Z18,"-")</f>
        <v>-</v>
      </c>
      <c r="N32" s="15" t="str">
        <f>IFERROR('2. Assessment'!#REF!,"")</f>
        <v/>
      </c>
      <c r="O32" s="53">
        <v>35</v>
      </c>
    </row>
    <row r="33" spans="3:15" ht="19.899999999999999" customHeight="1">
      <c r="C33" s="11" t="s">
        <v>33</v>
      </c>
      <c r="K33" s="15" t="str">
        <f>IFERROR(data!N22,"-")</f>
        <v>-</v>
      </c>
      <c r="L33" s="15" t="str">
        <f>IFERROR('2. Assessment'!#REF!,"")</f>
        <v/>
      </c>
      <c r="M33" s="15" t="str">
        <f>IFERROR('2. Assessment'!#REF!,"")</f>
        <v/>
      </c>
      <c r="N33" s="15" t="str">
        <f>IFERROR('2. Assessment'!#REF!,"")</f>
        <v/>
      </c>
      <c r="O33" s="53">
        <v>43</v>
      </c>
    </row>
    <row r="34" spans="3:15" ht="19.899999999999999" customHeight="1">
      <c r="C34" s="11" t="s">
        <v>36</v>
      </c>
      <c r="K34" s="15" t="str">
        <f>IFERROR(data!N28,"-")</f>
        <v>-</v>
      </c>
      <c r="L34" s="15" t="str">
        <f>IFERROR(data!T28,"-")</f>
        <v>-</v>
      </c>
      <c r="M34" s="15" t="str">
        <f>IFERROR(data!Z28,"-")</f>
        <v>-</v>
      </c>
      <c r="N34" s="15" t="str">
        <f>IFERROR(data!AF28,"-")</f>
        <v>-</v>
      </c>
      <c r="O34" s="53">
        <v>51</v>
      </c>
    </row>
    <row r="35" spans="3:15" ht="19.899999999999999" customHeight="1">
      <c r="C35" s="11" t="s">
        <v>62</v>
      </c>
      <c r="K35" s="15" t="str">
        <f>IFERROR(data!N31,"-")</f>
        <v>-</v>
      </c>
      <c r="L35" s="15" t="str">
        <f>IFERROR(data!T31,"-")</f>
        <v>-</v>
      </c>
      <c r="M35" s="15" t="str">
        <f>IFERROR('2. Assessment'!#REF!,"")</f>
        <v/>
      </c>
      <c r="N35" s="15" t="str">
        <f>IFERROR('2. Assessment'!#REF!,"")</f>
        <v/>
      </c>
      <c r="O35" s="53">
        <v>57</v>
      </c>
    </row>
    <row r="36" spans="3:15" ht="19.899999999999999" hidden="1" customHeight="1">
      <c r="C36" s="11" t="s">
        <v>63</v>
      </c>
      <c r="K36" s="15" t="str">
        <f>IFERROR('2. Assessment'!#REF!,"")</f>
        <v/>
      </c>
      <c r="L36" s="15" t="str">
        <f>IFERROR('2. Assessment'!#REF!,"")</f>
        <v/>
      </c>
      <c r="M36" s="15" t="str">
        <f>IFERROR('2. Assessment'!#REF!,"")</f>
        <v/>
      </c>
      <c r="N36" s="15" t="str">
        <f>IFERROR('2. Assessment'!#REF!,"")</f>
        <v/>
      </c>
      <c r="O36" s="53">
        <v>62</v>
      </c>
    </row>
    <row r="37" spans="3:15" ht="19.899999999999999" customHeight="1">
      <c r="C37" s="11" t="s">
        <v>44</v>
      </c>
      <c r="K37" s="15" t="str">
        <f>IFERROR(data!N38,"-")</f>
        <v>-</v>
      </c>
      <c r="L37" s="15" t="str">
        <f>IFERROR('2. Assessment'!#REF!,"")</f>
        <v/>
      </c>
      <c r="M37" s="15" t="str">
        <f>IFERROR(data!Z38,"-")</f>
        <v>-</v>
      </c>
      <c r="N37" s="15" t="str">
        <f>IFERROR('2. Assessment'!#REF!,"")</f>
        <v/>
      </c>
      <c r="O37" s="53">
        <v>70</v>
      </c>
    </row>
    <row r="38" spans="3:15" ht="19.899999999999999" customHeight="1">
      <c r="C38" s="11" t="s">
        <v>45</v>
      </c>
      <c r="K38" s="15" t="str">
        <f>IFERROR(data!N42,"-")</f>
        <v>-</v>
      </c>
      <c r="L38" s="15" t="str">
        <f>IFERROR('2. Assessment'!#REF!,"")</f>
        <v/>
      </c>
      <c r="M38" s="15" t="str">
        <f>IFERROR(data!Z42,"-")</f>
        <v>-</v>
      </c>
      <c r="N38" s="15" t="str">
        <f>IFERROR('2. Assessment'!#REF!,"")</f>
        <v/>
      </c>
      <c r="O38" s="53">
        <v>77</v>
      </c>
    </row>
    <row r="39" spans="3:15">
      <c r="C39" s="11"/>
    </row>
    <row r="40" spans="3:15">
      <c r="C40" s="11"/>
    </row>
  </sheetData>
  <sheetProtection algorithmName="SHA-512" hashValue="3jgtATHYAE61FrdLoU68s4tHja1bR7W9KpE7ui+rY+sjZE7+WusmJSgoEByYFUKCYWgGuH7DZ2CbcER++FOGgg==" saltValue="5cOMmqPcdMWJqC+h23tXLw==" spinCount="100000" sheet="1" objects="1" scenarios="1" selectLockedCells="1"/>
  <mergeCells count="11">
    <mergeCell ref="D7:J7"/>
    <mergeCell ref="K23:N23"/>
    <mergeCell ref="C25:I26"/>
    <mergeCell ref="C23:I23"/>
    <mergeCell ref="C28:I28"/>
    <mergeCell ref="D9:J9"/>
    <mergeCell ref="D11:J11"/>
    <mergeCell ref="B18:P18"/>
    <mergeCell ref="K21:N21"/>
    <mergeCell ref="D13:P13"/>
    <mergeCell ref="D15:P15"/>
  </mergeCells>
  <conditionalFormatting sqref="B18">
    <cfRule type="expression" dxfId="91" priority="105" stopIfTrue="1">
      <formula>$T18 &lt;&gt; ""</formula>
    </cfRule>
  </conditionalFormatting>
  <conditionalFormatting sqref="K23">
    <cfRule type="cellIs" dxfId="90" priority="97" operator="equal">
      <formula>"high"</formula>
    </cfRule>
    <cfRule type="cellIs" dxfId="89" priority="98" operator="equal">
      <formula>"medium"</formula>
    </cfRule>
    <cfRule type="cellIs" dxfId="88" priority="99" operator="equal">
      <formula>"low"</formula>
    </cfRule>
  </conditionalFormatting>
  <conditionalFormatting sqref="K26:N26">
    <cfRule type="cellIs" dxfId="87" priority="91" operator="equal">
      <formula>"low"</formula>
    </cfRule>
    <cfRule type="cellIs" dxfId="86" priority="92" operator="equal">
      <formula>"medium"</formula>
    </cfRule>
    <cfRule type="cellIs" dxfId="85" priority="93" operator="equal">
      <formula>"high"</formula>
    </cfRule>
  </conditionalFormatting>
  <conditionalFormatting sqref="K29 M29:N29 K30:L30 N30 M31:N32 N33 M35:N35 K36:N36 L37:L38 N37:N38">
    <cfRule type="cellIs" dxfId="84" priority="88" operator="equal">
      <formula>"low"</formula>
    </cfRule>
    <cfRule type="cellIs" dxfId="83" priority="89" operator="equal">
      <formula>"medium"</formula>
    </cfRule>
    <cfRule type="cellIs" dxfId="82" priority="90" operator="equal">
      <formula>"very high"</formula>
    </cfRule>
  </conditionalFormatting>
  <conditionalFormatting sqref="K23:N23">
    <cfRule type="cellIs" dxfId="81" priority="87" operator="equal">
      <formula>"very high"</formula>
    </cfRule>
  </conditionalFormatting>
  <conditionalFormatting sqref="K26">
    <cfRule type="cellIs" dxfId="80" priority="86" operator="equal">
      <formula>"very high"</formula>
    </cfRule>
  </conditionalFormatting>
  <conditionalFormatting sqref="L26">
    <cfRule type="cellIs" dxfId="79" priority="85" operator="equal">
      <formula>"very high"</formula>
    </cfRule>
  </conditionalFormatting>
  <conditionalFormatting sqref="M26">
    <cfRule type="cellIs" dxfId="78" priority="84" operator="equal">
      <formula>"very high"</formula>
    </cfRule>
  </conditionalFormatting>
  <conditionalFormatting sqref="N26">
    <cfRule type="cellIs" dxfId="77" priority="83" operator="equal">
      <formula>"very high"</formula>
    </cfRule>
  </conditionalFormatting>
  <conditionalFormatting sqref="L29">
    <cfRule type="cellIs" dxfId="76" priority="79" operator="equal">
      <formula>"low"</formula>
    </cfRule>
    <cfRule type="cellIs" dxfId="75" priority="80" operator="equal">
      <formula>"medium"</formula>
    </cfRule>
    <cfRule type="cellIs" dxfId="74" priority="81" operator="equal">
      <formula>"high"</formula>
    </cfRule>
  </conditionalFormatting>
  <conditionalFormatting sqref="L29">
    <cfRule type="cellIs" dxfId="73" priority="78" operator="equal">
      <formula>"very high"</formula>
    </cfRule>
  </conditionalFormatting>
  <conditionalFormatting sqref="M30">
    <cfRule type="cellIs" dxfId="72" priority="75" operator="equal">
      <formula>"low"</formula>
    </cfRule>
    <cfRule type="cellIs" dxfId="71" priority="76" operator="equal">
      <formula>"medium"</formula>
    </cfRule>
    <cfRule type="cellIs" dxfId="70" priority="77" operator="equal">
      <formula>"high"</formula>
    </cfRule>
  </conditionalFormatting>
  <conditionalFormatting sqref="M30">
    <cfRule type="cellIs" dxfId="69" priority="74" operator="equal">
      <formula>"very high"</formula>
    </cfRule>
  </conditionalFormatting>
  <conditionalFormatting sqref="L31">
    <cfRule type="cellIs" dxfId="68" priority="71" operator="equal">
      <formula>"low"</formula>
    </cfRule>
    <cfRule type="cellIs" dxfId="67" priority="72" operator="equal">
      <formula>"medium"</formula>
    </cfRule>
    <cfRule type="cellIs" dxfId="66" priority="73" operator="equal">
      <formula>"high"</formula>
    </cfRule>
  </conditionalFormatting>
  <conditionalFormatting sqref="L31">
    <cfRule type="cellIs" dxfId="65" priority="70" operator="equal">
      <formula>"very high"</formula>
    </cfRule>
  </conditionalFormatting>
  <conditionalFormatting sqref="K31">
    <cfRule type="cellIs" dxfId="64" priority="67" operator="equal">
      <formula>"low"</formula>
    </cfRule>
    <cfRule type="cellIs" dxfId="63" priority="68" operator="equal">
      <formula>"medium"</formula>
    </cfRule>
    <cfRule type="cellIs" dxfId="62" priority="69" operator="equal">
      <formula>"high"</formula>
    </cfRule>
  </conditionalFormatting>
  <conditionalFormatting sqref="K31">
    <cfRule type="cellIs" dxfId="61" priority="66" operator="equal">
      <formula>"very high"</formula>
    </cfRule>
  </conditionalFormatting>
  <conditionalFormatting sqref="K32">
    <cfRule type="cellIs" dxfId="60" priority="63" operator="equal">
      <formula>"low"</formula>
    </cfRule>
    <cfRule type="cellIs" dxfId="59" priority="64" operator="equal">
      <formula>"medium"</formula>
    </cfRule>
    <cfRule type="cellIs" dxfId="58" priority="65" operator="equal">
      <formula>"high"</formula>
    </cfRule>
  </conditionalFormatting>
  <conditionalFormatting sqref="K32">
    <cfRule type="cellIs" dxfId="57" priority="62" operator="equal">
      <formula>"very high"</formula>
    </cfRule>
  </conditionalFormatting>
  <conditionalFormatting sqref="L32">
    <cfRule type="cellIs" dxfId="56" priority="59" operator="equal">
      <formula>"low"</formula>
    </cfRule>
    <cfRule type="cellIs" dxfId="55" priority="60" operator="equal">
      <formula>"medium"</formula>
    </cfRule>
    <cfRule type="cellIs" dxfId="54" priority="61" operator="equal">
      <formula>"high"</formula>
    </cfRule>
  </conditionalFormatting>
  <conditionalFormatting sqref="L32">
    <cfRule type="cellIs" dxfId="53" priority="58" operator="equal">
      <formula>"very high"</formula>
    </cfRule>
  </conditionalFormatting>
  <conditionalFormatting sqref="K33">
    <cfRule type="cellIs" dxfId="52" priority="55" operator="equal">
      <formula>"low"</formula>
    </cfRule>
    <cfRule type="cellIs" dxfId="51" priority="56" operator="equal">
      <formula>"medium"</formula>
    </cfRule>
    <cfRule type="cellIs" dxfId="50" priority="57" operator="equal">
      <formula>"high"</formula>
    </cfRule>
  </conditionalFormatting>
  <conditionalFormatting sqref="K33">
    <cfRule type="cellIs" dxfId="49" priority="54" operator="equal">
      <formula>"very high"</formula>
    </cfRule>
  </conditionalFormatting>
  <conditionalFormatting sqref="L33">
    <cfRule type="cellIs" dxfId="48" priority="51" operator="equal">
      <formula>"low"</formula>
    </cfRule>
    <cfRule type="cellIs" dxfId="47" priority="52" operator="equal">
      <formula>"medium"</formula>
    </cfRule>
    <cfRule type="cellIs" dxfId="46" priority="53" operator="equal">
      <formula>"high"</formula>
    </cfRule>
  </conditionalFormatting>
  <conditionalFormatting sqref="L33">
    <cfRule type="cellIs" dxfId="45" priority="50" operator="equal">
      <formula>"very high"</formula>
    </cfRule>
  </conditionalFormatting>
  <conditionalFormatting sqref="M33">
    <cfRule type="cellIs" dxfId="44" priority="47" operator="equal">
      <formula>"low"</formula>
    </cfRule>
    <cfRule type="cellIs" dxfId="43" priority="48" operator="equal">
      <formula>"medium"</formula>
    </cfRule>
    <cfRule type="cellIs" dxfId="42" priority="49" operator="equal">
      <formula>"high"</formula>
    </cfRule>
  </conditionalFormatting>
  <conditionalFormatting sqref="M33">
    <cfRule type="cellIs" dxfId="41" priority="46" operator="equal">
      <formula>"very high"</formula>
    </cfRule>
  </conditionalFormatting>
  <conditionalFormatting sqref="K34">
    <cfRule type="cellIs" dxfId="40" priority="43" operator="equal">
      <formula>"low"</formula>
    </cfRule>
    <cfRule type="cellIs" dxfId="39" priority="44" operator="equal">
      <formula>"medium"</formula>
    </cfRule>
    <cfRule type="cellIs" dxfId="38" priority="45" operator="equal">
      <formula>"high"</formula>
    </cfRule>
  </conditionalFormatting>
  <conditionalFormatting sqref="K34">
    <cfRule type="cellIs" dxfId="37" priority="42" operator="equal">
      <formula>"very high"</formula>
    </cfRule>
  </conditionalFormatting>
  <conditionalFormatting sqref="L34">
    <cfRule type="cellIs" dxfId="36" priority="39" operator="equal">
      <formula>"low"</formula>
    </cfRule>
    <cfRule type="cellIs" dxfId="35" priority="40" operator="equal">
      <formula>"medium"</formula>
    </cfRule>
    <cfRule type="cellIs" dxfId="34" priority="41" operator="equal">
      <formula>"high"</formula>
    </cfRule>
  </conditionalFormatting>
  <conditionalFormatting sqref="L34">
    <cfRule type="cellIs" dxfId="33" priority="38" operator="equal">
      <formula>"very high"</formula>
    </cfRule>
  </conditionalFormatting>
  <conditionalFormatting sqref="M34">
    <cfRule type="cellIs" dxfId="32" priority="35" operator="equal">
      <formula>"low"</formula>
    </cfRule>
    <cfRule type="cellIs" dxfId="31" priority="36" operator="equal">
      <formula>"medium"</formula>
    </cfRule>
    <cfRule type="cellIs" dxfId="30" priority="37" operator="equal">
      <formula>"high"</formula>
    </cfRule>
  </conditionalFormatting>
  <conditionalFormatting sqref="M34">
    <cfRule type="cellIs" dxfId="29" priority="34" operator="equal">
      <formula>"very high"</formula>
    </cfRule>
  </conditionalFormatting>
  <conditionalFormatting sqref="N34">
    <cfRule type="cellIs" dxfId="28" priority="31" operator="equal">
      <formula>"low"</formula>
    </cfRule>
    <cfRule type="cellIs" dxfId="27" priority="32" operator="equal">
      <formula>"medium"</formula>
    </cfRule>
    <cfRule type="cellIs" dxfId="26" priority="33" operator="equal">
      <formula>"high"</formula>
    </cfRule>
  </conditionalFormatting>
  <conditionalFormatting sqref="N34">
    <cfRule type="cellIs" dxfId="25" priority="30" operator="equal">
      <formula>"very high"</formula>
    </cfRule>
  </conditionalFormatting>
  <conditionalFormatting sqref="K35">
    <cfRule type="cellIs" dxfId="24" priority="27" operator="equal">
      <formula>"low"</formula>
    </cfRule>
    <cfRule type="cellIs" dxfId="23" priority="28" operator="equal">
      <formula>"medium"</formula>
    </cfRule>
    <cfRule type="cellIs" dxfId="22" priority="29" operator="equal">
      <formula>"high"</formula>
    </cfRule>
  </conditionalFormatting>
  <conditionalFormatting sqref="K35">
    <cfRule type="cellIs" dxfId="21" priority="26" operator="equal">
      <formula>"very high"</formula>
    </cfRule>
  </conditionalFormatting>
  <conditionalFormatting sqref="L35">
    <cfRule type="cellIs" dxfId="20" priority="23" operator="equal">
      <formula>"low"</formula>
    </cfRule>
    <cfRule type="cellIs" dxfId="19" priority="24" operator="equal">
      <formula>"medium"</formula>
    </cfRule>
    <cfRule type="cellIs" dxfId="18" priority="25" operator="equal">
      <formula>"high"</formula>
    </cfRule>
  </conditionalFormatting>
  <conditionalFormatting sqref="L35">
    <cfRule type="cellIs" dxfId="17" priority="22" operator="equal">
      <formula>"very high"</formula>
    </cfRule>
  </conditionalFormatting>
  <conditionalFormatting sqref="K37">
    <cfRule type="cellIs" dxfId="16" priority="15" operator="equal">
      <formula>"low"</formula>
    </cfRule>
    <cfRule type="cellIs" dxfId="15" priority="16" operator="equal">
      <formula>"medium"</formula>
    </cfRule>
    <cfRule type="cellIs" dxfId="14" priority="17" operator="equal">
      <formula>"high"</formula>
    </cfRule>
  </conditionalFormatting>
  <conditionalFormatting sqref="K37">
    <cfRule type="cellIs" dxfId="13" priority="14" operator="equal">
      <formula>"very high"</formula>
    </cfRule>
  </conditionalFormatting>
  <conditionalFormatting sqref="M37">
    <cfRule type="cellIs" dxfId="12" priority="11" operator="equal">
      <formula>"low"</formula>
    </cfRule>
    <cfRule type="cellIs" dxfId="11" priority="12" operator="equal">
      <formula>"medium"</formula>
    </cfRule>
    <cfRule type="cellIs" dxfId="10" priority="13" operator="equal">
      <formula>"high"</formula>
    </cfRule>
  </conditionalFormatting>
  <conditionalFormatting sqref="M37">
    <cfRule type="cellIs" dxfId="9" priority="10" operator="equal">
      <formula>"very high"</formula>
    </cfRule>
  </conditionalFormatting>
  <conditionalFormatting sqref="K38">
    <cfRule type="cellIs" dxfId="8" priority="7" operator="equal">
      <formula>"low"</formula>
    </cfRule>
    <cfRule type="cellIs" dxfId="7" priority="8" operator="equal">
      <formula>"medium"</formula>
    </cfRule>
    <cfRule type="cellIs" dxfId="6" priority="9" operator="equal">
      <formula>"high"</formula>
    </cfRule>
  </conditionalFormatting>
  <conditionalFormatting sqref="K38">
    <cfRule type="cellIs" dxfId="5" priority="6" operator="equal">
      <formula>"very high"</formula>
    </cfRule>
  </conditionalFormatting>
  <conditionalFormatting sqref="M38">
    <cfRule type="cellIs" dxfId="4" priority="3" operator="equal">
      <formula>"low"</formula>
    </cfRule>
    <cfRule type="cellIs" dxfId="3" priority="4" operator="equal">
      <formula>"medium"</formula>
    </cfRule>
    <cfRule type="cellIs" dxfId="2" priority="5" operator="equal">
      <formula>"high"</formula>
    </cfRule>
  </conditionalFormatting>
  <conditionalFormatting sqref="M38">
    <cfRule type="cellIs" dxfId="1" priority="2" operator="equal">
      <formula>"very high"</formula>
    </cfRule>
  </conditionalFormatting>
  <conditionalFormatting sqref="M32">
    <cfRule type="cellIs" dxfId="0" priority="1" operator="equal">
      <formula>"high"</formula>
    </cfRule>
  </conditionalFormatting>
  <dataValidations count="1">
    <dataValidation type="date" allowBlank="1" showInputMessage="1" showErrorMessage="1" errorTitle="Invalid Date!" error="Only a date between 1/1/2017 and 12/31/2050 is valid." sqref="P11" xr:uid="{00000000-0002-0000-0200-000000000000}">
      <formula1>42736</formula1>
      <formula2>55153</formula2>
    </dataValidation>
  </dataValidations>
  <pageMargins left="0.25" right="0.25" top="0.75" bottom="0.75" header="0.3" footer="0.3"/>
  <pageSetup scale="8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rgb="FFFFFFCC"/>
  </sheetPr>
  <dimension ref="B6:Q35"/>
  <sheetViews>
    <sheetView showGridLines="0" zoomScaleNormal="100" workbookViewId="0">
      <selection activeCell="B12" sqref="B12"/>
    </sheetView>
  </sheetViews>
  <sheetFormatPr defaultRowHeight="15"/>
  <cols>
    <col min="1" max="1" width="1.85546875" customWidth="1"/>
    <col min="2" max="2" width="12.28515625" customWidth="1"/>
    <col min="3" max="3" width="19.7109375" customWidth="1"/>
    <col min="4" max="4" width="18.7109375" customWidth="1"/>
    <col min="5" max="5" width="12.42578125" customWidth="1"/>
    <col min="6" max="6" width="14.28515625" customWidth="1"/>
    <col min="7" max="7" width="17.85546875" customWidth="1"/>
    <col min="8" max="8" width="18.42578125" customWidth="1"/>
    <col min="9" max="9" width="10.28515625" customWidth="1"/>
    <col min="11" max="11" width="36.140625" customWidth="1"/>
    <col min="12" max="12" width="15.28515625" customWidth="1"/>
    <col min="13" max="13" width="18.28515625" customWidth="1"/>
    <col min="14" max="14" width="17.28515625" customWidth="1"/>
    <col min="15" max="15" width="13.5703125" customWidth="1"/>
    <col min="16" max="16" width="12.85546875" customWidth="1"/>
    <col min="17" max="17" width="18.85546875" customWidth="1"/>
  </cols>
  <sheetData>
    <row r="6" spans="2:17" ht="15" customHeight="1">
      <c r="B6" s="247" t="s">
        <v>64</v>
      </c>
      <c r="C6" s="247"/>
      <c r="D6" s="247"/>
      <c r="E6" s="247"/>
      <c r="F6" s="247"/>
      <c r="G6" s="247"/>
      <c r="H6" s="247"/>
      <c r="I6" s="247"/>
      <c r="J6" s="247"/>
      <c r="K6" s="247"/>
      <c r="L6" s="247"/>
      <c r="M6" s="247"/>
      <c r="N6" s="247"/>
      <c r="O6" s="247"/>
      <c r="P6" s="247"/>
      <c r="Q6" s="247"/>
    </row>
    <row r="7" spans="2:17">
      <c r="B7" s="247"/>
      <c r="C7" s="247"/>
      <c r="D7" s="247"/>
      <c r="E7" s="247"/>
      <c r="F7" s="247"/>
      <c r="G7" s="247"/>
      <c r="H7" s="247"/>
      <c r="I7" s="247"/>
      <c r="J7" s="247"/>
      <c r="K7" s="247"/>
      <c r="L7" s="247"/>
      <c r="M7" s="247"/>
      <c r="N7" s="247"/>
      <c r="O7" s="247"/>
      <c r="P7" s="247"/>
      <c r="Q7" s="247"/>
    </row>
    <row r="8" spans="2:17">
      <c r="B8" s="247"/>
      <c r="C8" s="247"/>
      <c r="D8" s="247"/>
      <c r="E8" s="247"/>
      <c r="F8" s="247"/>
      <c r="G8" s="247"/>
      <c r="H8" s="247"/>
      <c r="I8" s="247"/>
      <c r="J8" s="247"/>
      <c r="K8" s="247"/>
      <c r="L8" s="247"/>
      <c r="M8" s="247"/>
      <c r="N8" s="247"/>
      <c r="O8" s="247"/>
      <c r="P8" s="247"/>
      <c r="Q8" s="247"/>
    </row>
    <row r="10" spans="2:17" s="221" customFormat="1" ht="28.5" customHeight="1">
      <c r="B10" s="305" t="s">
        <v>65</v>
      </c>
      <c r="C10" s="306"/>
      <c r="D10" s="306"/>
      <c r="E10" s="306"/>
      <c r="F10" s="306"/>
      <c r="G10" s="307"/>
      <c r="H10" s="306" t="s">
        <v>66</v>
      </c>
      <c r="I10" s="306"/>
      <c r="J10" s="306"/>
      <c r="K10" s="306"/>
      <c r="L10" s="306"/>
      <c r="M10" s="306"/>
      <c r="N10" s="306"/>
      <c r="O10" s="307"/>
      <c r="P10" s="308" t="s">
        <v>67</v>
      </c>
      <c r="Q10" s="309"/>
    </row>
    <row r="11" spans="2:17" s="221" customFormat="1" ht="51">
      <c r="B11" s="222" t="s">
        <v>3</v>
      </c>
      <c r="C11" s="222" t="s">
        <v>6</v>
      </c>
      <c r="D11" s="222" t="s">
        <v>68</v>
      </c>
      <c r="E11" s="222" t="s">
        <v>69</v>
      </c>
      <c r="F11" s="222" t="s">
        <v>70</v>
      </c>
      <c r="G11" s="222" t="s">
        <v>71</v>
      </c>
      <c r="H11" s="224" t="s">
        <v>72</v>
      </c>
      <c r="I11" s="224" t="s">
        <v>73</v>
      </c>
      <c r="J11" s="224" t="s">
        <v>74</v>
      </c>
      <c r="K11" s="224" t="s">
        <v>75</v>
      </c>
      <c r="L11" s="224" t="s">
        <v>76</v>
      </c>
      <c r="M11" s="224" t="s">
        <v>77</v>
      </c>
      <c r="N11" s="224" t="s">
        <v>78</v>
      </c>
      <c r="O11" s="224" t="s">
        <v>79</v>
      </c>
      <c r="P11" s="223" t="s">
        <v>80</v>
      </c>
      <c r="Q11" s="223" t="s">
        <v>81</v>
      </c>
    </row>
    <row r="12" spans="2:17">
      <c r="B12" s="240"/>
      <c r="C12" s="241"/>
      <c r="D12" s="241"/>
      <c r="E12" s="240"/>
      <c r="F12" s="240"/>
      <c r="G12" s="241"/>
      <c r="H12" s="242"/>
      <c r="I12" s="240"/>
      <c r="J12" s="240"/>
      <c r="K12" s="242"/>
      <c r="L12" s="240"/>
      <c r="M12" s="240"/>
      <c r="N12" s="240"/>
      <c r="O12" s="240"/>
      <c r="P12" s="240"/>
      <c r="Q12" s="240"/>
    </row>
    <row r="13" spans="2:17">
      <c r="B13" s="240"/>
      <c r="C13" s="241"/>
      <c r="D13" s="241"/>
      <c r="E13" s="240"/>
      <c r="F13" s="240"/>
      <c r="G13" s="241"/>
      <c r="H13" s="242"/>
      <c r="I13" s="240"/>
      <c r="J13" s="240"/>
      <c r="K13" s="242"/>
      <c r="L13" s="240"/>
      <c r="M13" s="240"/>
      <c r="N13" s="240"/>
      <c r="O13" s="240"/>
      <c r="P13" s="240"/>
      <c r="Q13" s="240"/>
    </row>
    <row r="14" spans="2:17">
      <c r="B14" s="240"/>
      <c r="C14" s="241"/>
      <c r="D14" s="241"/>
      <c r="E14" s="240"/>
      <c r="F14" s="240"/>
      <c r="G14" s="241"/>
      <c r="H14" s="242"/>
      <c r="I14" s="240"/>
      <c r="J14" s="240"/>
      <c r="K14" s="242"/>
      <c r="L14" s="240"/>
      <c r="M14" s="240"/>
      <c r="N14" s="240"/>
      <c r="O14" s="240"/>
      <c r="P14" s="240"/>
      <c r="Q14" s="240"/>
    </row>
    <row r="15" spans="2:17">
      <c r="B15" s="240"/>
      <c r="C15" s="241"/>
      <c r="D15" s="241"/>
      <c r="E15" s="240"/>
      <c r="F15" s="240"/>
      <c r="G15" s="241"/>
      <c r="H15" s="242"/>
      <c r="I15" s="240"/>
      <c r="J15" s="240"/>
      <c r="K15" s="242"/>
      <c r="L15" s="240"/>
      <c r="M15" s="240"/>
      <c r="N15" s="240"/>
      <c r="O15" s="240"/>
      <c r="P15" s="240"/>
      <c r="Q15" s="240"/>
    </row>
    <row r="16" spans="2:17">
      <c r="B16" s="240"/>
      <c r="C16" s="241"/>
      <c r="D16" s="241"/>
      <c r="E16" s="240"/>
      <c r="F16" s="240"/>
      <c r="G16" s="241"/>
      <c r="H16" s="242"/>
      <c r="I16" s="240"/>
      <c r="J16" s="240"/>
      <c r="K16" s="242"/>
      <c r="L16" s="240"/>
      <c r="M16" s="240"/>
      <c r="N16" s="240"/>
      <c r="O16" s="240"/>
      <c r="P16" s="240"/>
      <c r="Q16" s="240"/>
    </row>
    <row r="17" spans="2:17">
      <c r="B17" s="240"/>
      <c r="C17" s="241"/>
      <c r="D17" s="241"/>
      <c r="E17" s="240"/>
      <c r="F17" s="240"/>
      <c r="G17" s="241"/>
      <c r="H17" s="242"/>
      <c r="I17" s="240"/>
      <c r="J17" s="240"/>
      <c r="K17" s="242"/>
      <c r="L17" s="240"/>
      <c r="M17" s="240"/>
      <c r="N17" s="240"/>
      <c r="O17" s="240"/>
      <c r="P17" s="240"/>
      <c r="Q17" s="240"/>
    </row>
    <row r="18" spans="2:17">
      <c r="B18" s="240"/>
      <c r="C18" s="241"/>
      <c r="D18" s="241"/>
      <c r="E18" s="240"/>
      <c r="F18" s="240"/>
      <c r="G18" s="241"/>
      <c r="H18" s="242"/>
      <c r="I18" s="240"/>
      <c r="J18" s="240"/>
      <c r="K18" s="242"/>
      <c r="L18" s="240"/>
      <c r="M18" s="240"/>
      <c r="N18" s="240"/>
      <c r="O18" s="240"/>
      <c r="P18" s="240"/>
      <c r="Q18" s="240"/>
    </row>
    <row r="19" spans="2:17">
      <c r="B19" s="240"/>
      <c r="C19" s="241"/>
      <c r="D19" s="241"/>
      <c r="E19" s="240"/>
      <c r="F19" s="240"/>
      <c r="G19" s="241"/>
      <c r="H19" s="242"/>
      <c r="I19" s="240"/>
      <c r="J19" s="240"/>
      <c r="K19" s="242"/>
      <c r="L19" s="240"/>
      <c r="M19" s="240"/>
      <c r="N19" s="240"/>
      <c r="O19" s="240"/>
      <c r="P19" s="240"/>
      <c r="Q19" s="240"/>
    </row>
    <row r="20" spans="2:17">
      <c r="B20" s="240"/>
      <c r="C20" s="241"/>
      <c r="D20" s="241"/>
      <c r="E20" s="240"/>
      <c r="F20" s="240"/>
      <c r="G20" s="241"/>
      <c r="H20" s="242"/>
      <c r="I20" s="240"/>
      <c r="J20" s="240"/>
      <c r="K20" s="242"/>
      <c r="L20" s="240"/>
      <c r="M20" s="240"/>
      <c r="N20" s="240"/>
      <c r="O20" s="240"/>
      <c r="P20" s="240"/>
      <c r="Q20" s="240"/>
    </row>
    <row r="21" spans="2:17">
      <c r="B21" s="240"/>
      <c r="C21" s="241"/>
      <c r="D21" s="241"/>
      <c r="E21" s="240"/>
      <c r="F21" s="240"/>
      <c r="G21" s="241"/>
      <c r="H21" s="242"/>
      <c r="I21" s="240"/>
      <c r="J21" s="240"/>
      <c r="K21" s="242"/>
      <c r="L21" s="240"/>
      <c r="M21" s="240"/>
      <c r="N21" s="240"/>
      <c r="O21" s="240"/>
      <c r="P21" s="240"/>
      <c r="Q21" s="240"/>
    </row>
    <row r="22" spans="2:17">
      <c r="B22" s="240"/>
      <c r="C22" s="241"/>
      <c r="D22" s="241"/>
      <c r="E22" s="240"/>
      <c r="F22" s="240"/>
      <c r="G22" s="241"/>
      <c r="H22" s="242"/>
      <c r="I22" s="240"/>
      <c r="J22" s="240"/>
      <c r="K22" s="242"/>
      <c r="L22" s="240"/>
      <c r="M22" s="240"/>
      <c r="N22" s="240"/>
      <c r="O22" s="240"/>
      <c r="P22" s="240"/>
      <c r="Q22" s="240"/>
    </row>
    <row r="23" spans="2:17">
      <c r="B23" s="240"/>
      <c r="C23" s="241"/>
      <c r="D23" s="241"/>
      <c r="E23" s="240"/>
      <c r="F23" s="240"/>
      <c r="G23" s="241"/>
      <c r="H23" s="242"/>
      <c r="I23" s="240"/>
      <c r="J23" s="240"/>
      <c r="K23" s="242"/>
      <c r="L23" s="240"/>
      <c r="M23" s="240"/>
      <c r="N23" s="240"/>
      <c r="O23" s="240"/>
      <c r="P23" s="240"/>
      <c r="Q23" s="240"/>
    </row>
    <row r="24" spans="2:17">
      <c r="B24" s="240"/>
      <c r="C24" s="241"/>
      <c r="D24" s="241"/>
      <c r="E24" s="240"/>
      <c r="F24" s="240"/>
      <c r="G24" s="241"/>
      <c r="H24" s="242"/>
      <c r="I24" s="240"/>
      <c r="J24" s="240"/>
      <c r="K24" s="242"/>
      <c r="L24" s="240"/>
      <c r="M24" s="240"/>
      <c r="N24" s="240"/>
      <c r="O24" s="240"/>
      <c r="P24" s="240"/>
      <c r="Q24" s="240"/>
    </row>
    <row r="25" spans="2:17">
      <c r="B25" s="240"/>
      <c r="C25" s="241"/>
      <c r="D25" s="241"/>
      <c r="E25" s="240"/>
      <c r="F25" s="240"/>
      <c r="G25" s="241"/>
      <c r="H25" s="242"/>
      <c r="I25" s="240"/>
      <c r="J25" s="240"/>
      <c r="K25" s="242"/>
      <c r="L25" s="240"/>
      <c r="M25" s="240"/>
      <c r="N25" s="240"/>
      <c r="O25" s="240"/>
      <c r="P25" s="240"/>
      <c r="Q25" s="240"/>
    </row>
    <row r="26" spans="2:17">
      <c r="B26" s="240"/>
      <c r="C26" s="241"/>
      <c r="D26" s="241"/>
      <c r="E26" s="240"/>
      <c r="F26" s="240"/>
      <c r="G26" s="241"/>
      <c r="H26" s="242"/>
      <c r="I26" s="240"/>
      <c r="J26" s="240"/>
      <c r="K26" s="242"/>
      <c r="L26" s="240"/>
      <c r="M26" s="240"/>
      <c r="N26" s="240"/>
      <c r="O26" s="240"/>
      <c r="P26" s="240"/>
      <c r="Q26" s="240"/>
    </row>
    <row r="27" spans="2:17">
      <c r="B27" s="240"/>
      <c r="C27" s="241"/>
      <c r="D27" s="241"/>
      <c r="E27" s="240"/>
      <c r="F27" s="240"/>
      <c r="G27" s="241"/>
      <c r="H27" s="242"/>
      <c r="I27" s="240"/>
      <c r="J27" s="240"/>
      <c r="K27" s="242"/>
      <c r="L27" s="240"/>
      <c r="M27" s="240"/>
      <c r="N27" s="240"/>
      <c r="O27" s="240"/>
      <c r="P27" s="240"/>
      <c r="Q27" s="240"/>
    </row>
    <row r="28" spans="2:17">
      <c r="B28" s="240"/>
      <c r="C28" s="241"/>
      <c r="D28" s="241"/>
      <c r="E28" s="240"/>
      <c r="F28" s="240"/>
      <c r="G28" s="241"/>
      <c r="H28" s="242"/>
      <c r="I28" s="240"/>
      <c r="J28" s="240"/>
      <c r="K28" s="242"/>
      <c r="L28" s="240"/>
      <c r="M28" s="240"/>
      <c r="N28" s="240"/>
      <c r="O28" s="240"/>
      <c r="P28" s="240"/>
      <c r="Q28" s="240"/>
    </row>
    <row r="29" spans="2:17">
      <c r="B29" s="240"/>
      <c r="C29" s="241"/>
      <c r="D29" s="241"/>
      <c r="E29" s="240"/>
      <c r="F29" s="240"/>
      <c r="G29" s="241"/>
      <c r="H29" s="242"/>
      <c r="I29" s="240"/>
      <c r="J29" s="240"/>
      <c r="K29" s="242"/>
      <c r="L29" s="240"/>
      <c r="M29" s="240"/>
      <c r="N29" s="240"/>
      <c r="O29" s="240"/>
      <c r="P29" s="240"/>
      <c r="Q29" s="240"/>
    </row>
    <row r="30" spans="2:17">
      <c r="B30" s="240"/>
      <c r="C30" s="241"/>
      <c r="D30" s="241"/>
      <c r="E30" s="240"/>
      <c r="F30" s="240"/>
      <c r="G30" s="241"/>
      <c r="H30" s="242"/>
      <c r="I30" s="240"/>
      <c r="J30" s="240"/>
      <c r="K30" s="242"/>
      <c r="L30" s="240"/>
      <c r="M30" s="240"/>
      <c r="N30" s="240"/>
      <c r="O30" s="240"/>
      <c r="P30" s="240"/>
      <c r="Q30" s="240"/>
    </row>
    <row r="31" spans="2:17">
      <c r="B31" s="240"/>
      <c r="C31" s="241"/>
      <c r="D31" s="241"/>
      <c r="E31" s="240"/>
      <c r="F31" s="240"/>
      <c r="G31" s="241"/>
      <c r="H31" s="242"/>
      <c r="I31" s="240"/>
      <c r="J31" s="240"/>
      <c r="K31" s="242"/>
      <c r="L31" s="240"/>
      <c r="M31" s="240"/>
      <c r="N31" s="240"/>
      <c r="O31" s="240"/>
      <c r="P31" s="240"/>
      <c r="Q31" s="240"/>
    </row>
    <row r="32" spans="2:17">
      <c r="B32" s="240"/>
      <c r="C32" s="241"/>
      <c r="D32" s="241"/>
      <c r="E32" s="240"/>
      <c r="F32" s="240"/>
      <c r="G32" s="241"/>
      <c r="H32" s="242"/>
      <c r="I32" s="240"/>
      <c r="J32" s="240"/>
      <c r="K32" s="242"/>
      <c r="L32" s="240"/>
      <c r="M32" s="240"/>
      <c r="N32" s="240"/>
      <c r="O32" s="240"/>
      <c r="P32" s="240"/>
      <c r="Q32" s="240"/>
    </row>
    <row r="33" spans="2:17">
      <c r="B33" s="240"/>
      <c r="C33" s="241"/>
      <c r="D33" s="241"/>
      <c r="E33" s="240"/>
      <c r="F33" s="240"/>
      <c r="G33" s="241"/>
      <c r="H33" s="242"/>
      <c r="I33" s="240"/>
      <c r="J33" s="240"/>
      <c r="K33" s="242"/>
      <c r="L33" s="240"/>
      <c r="M33" s="240"/>
      <c r="N33" s="240"/>
      <c r="O33" s="240"/>
      <c r="P33" s="240"/>
      <c r="Q33" s="240"/>
    </row>
    <row r="34" spans="2:17">
      <c r="B34" s="240"/>
      <c r="C34" s="241"/>
      <c r="D34" s="241"/>
      <c r="E34" s="240"/>
      <c r="F34" s="240"/>
      <c r="G34" s="241"/>
      <c r="H34" s="242"/>
      <c r="I34" s="240"/>
      <c r="J34" s="240"/>
      <c r="K34" s="242"/>
      <c r="L34" s="240"/>
      <c r="M34" s="240"/>
      <c r="N34" s="240"/>
      <c r="O34" s="240"/>
      <c r="P34" s="240"/>
      <c r="Q34" s="240"/>
    </row>
    <row r="35" spans="2:17">
      <c r="B35" s="240"/>
      <c r="C35" s="241"/>
      <c r="D35" s="241"/>
      <c r="E35" s="240"/>
      <c r="F35" s="240"/>
      <c r="G35" s="241"/>
      <c r="H35" s="242"/>
      <c r="I35" s="240"/>
      <c r="J35" s="240"/>
      <c r="K35" s="242"/>
      <c r="L35" s="240"/>
      <c r="M35" s="240"/>
      <c r="N35" s="240"/>
      <c r="O35" s="240"/>
      <c r="P35" s="240"/>
      <c r="Q35" s="240"/>
    </row>
  </sheetData>
  <sheetProtection algorithmName="SHA-512" hashValue="TCloL51Am7iaWVYkX3oozW6taptiipw615HDGxWtilzl07OonCOVyJFLLbmOX+I65F8QjVCKRt/TWBdS6RTy3g==" saltValue="00AbJg8c3lqxp7hQ6yfsaQ==" spinCount="100000" sheet="1" objects="1" scenarios="1" formatCells="0"/>
  <mergeCells count="4">
    <mergeCell ref="B10:G10"/>
    <mergeCell ref="H10:O10"/>
    <mergeCell ref="P10:Q10"/>
    <mergeCell ref="B6:Q8"/>
  </mergeCells>
  <dataValidations count="1">
    <dataValidation type="list" allowBlank="1" showInputMessage="1" showErrorMessage="1" sqref="P12:P35" xr:uid="{00000000-0002-0000-0300-000000000000}">
      <formula1>"Single-unit, Multi-unit, UBC-wide"</formula1>
    </dataValidation>
  </dataValidations>
  <pageMargins left="0.25" right="0.25" top="0.75" bottom="0.75" header="0.3" footer="0.3"/>
  <pageSetup paperSize="17" scale="79" orientation="landscape" horizontalDpi="1200" verticalDpi="1200" r:id="rId1"/>
  <colBreaks count="1" manualBreakCount="1">
    <brk id="17"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4" tint="0.59999389629810485"/>
    <pageSetUpPr fitToPage="1"/>
  </sheetPr>
  <dimension ref="A1:BL307"/>
  <sheetViews>
    <sheetView showGridLines="0" showRowColHeaders="0" workbookViewId="0">
      <selection activeCell="G22" sqref="G22"/>
    </sheetView>
  </sheetViews>
  <sheetFormatPr defaultColWidth="8.85546875" defaultRowHeight="12.75"/>
  <cols>
    <col min="1" max="1" width="1.7109375" style="5" customWidth="1"/>
    <col min="2" max="2" width="66.28515625" style="62" customWidth="1"/>
    <col min="3" max="64" width="8.85546875" style="5"/>
    <col min="65" max="16384" width="8.85546875" style="62"/>
  </cols>
  <sheetData>
    <row r="1" spans="2:2" s="5" customFormat="1" ht="25.15" customHeight="1">
      <c r="B1" s="6" t="s">
        <v>82</v>
      </c>
    </row>
    <row r="2" spans="2:2" ht="19.899999999999999" customHeight="1">
      <c r="B2" s="61" t="s">
        <v>4</v>
      </c>
    </row>
    <row r="3" spans="2:2" ht="19.899999999999999" customHeight="1">
      <c r="B3" s="246" t="s">
        <v>83</v>
      </c>
    </row>
    <row r="4" spans="2:2" ht="19.899999999999999" customHeight="1">
      <c r="B4" s="61" t="s">
        <v>84</v>
      </c>
    </row>
    <row r="5" spans="2:2" ht="19.899999999999999" customHeight="1">
      <c r="B5" s="246" t="s">
        <v>85</v>
      </c>
    </row>
    <row r="6" spans="2:2" ht="19.899999999999999" customHeight="1">
      <c r="B6" s="246" t="s">
        <v>86</v>
      </c>
    </row>
    <row r="7" spans="2:2" ht="19.899999999999999" customHeight="1">
      <c r="B7" s="246" t="s">
        <v>87</v>
      </c>
    </row>
    <row r="8" spans="2:2" ht="19.899999999999999" customHeight="1">
      <c r="B8" s="246" t="s">
        <v>88</v>
      </c>
    </row>
    <row r="9" spans="2:2" ht="19.899999999999999" customHeight="1">
      <c r="B9" s="246" t="s">
        <v>89</v>
      </c>
    </row>
    <row r="10" spans="2:2" ht="19.899999999999999" customHeight="1">
      <c r="B10" s="246" t="s">
        <v>90</v>
      </c>
    </row>
    <row r="11" spans="2:2" ht="19.899999999999999" customHeight="1">
      <c r="B11" s="246" t="s">
        <v>17</v>
      </c>
    </row>
    <row r="12" spans="2:2" ht="19.899999999999999" customHeight="1">
      <c r="B12" s="246" t="s">
        <v>91</v>
      </c>
    </row>
    <row r="13" spans="2:2" ht="19.899999999999999" customHeight="1">
      <c r="B13" s="246" t="s">
        <v>92</v>
      </c>
    </row>
    <row r="14" spans="2:2" ht="19.899999999999999" customHeight="1">
      <c r="B14" s="246" t="s">
        <v>93</v>
      </c>
    </row>
    <row r="15" spans="2:2" ht="19.899999999999999" customHeight="1">
      <c r="B15" s="246" t="s">
        <v>94</v>
      </c>
    </row>
    <row r="16" spans="2:2" ht="19.899999999999999" customHeight="1">
      <c r="B16" s="246" t="s">
        <v>95</v>
      </c>
    </row>
    <row r="17" spans="2:2" ht="19.899999999999999" customHeight="1">
      <c r="B17" s="246" t="s">
        <v>96</v>
      </c>
    </row>
    <row r="18" spans="2:2" ht="19.899999999999999" customHeight="1">
      <c r="B18" s="246" t="s">
        <v>26</v>
      </c>
    </row>
    <row r="19" spans="2:2" ht="19.899999999999999" customHeight="1">
      <c r="B19" s="246" t="s">
        <v>28</v>
      </c>
    </row>
    <row r="20" spans="2:2" ht="19.899999999999999" customHeight="1">
      <c r="B20" s="246" t="s">
        <v>33</v>
      </c>
    </row>
    <row r="21" spans="2:2" ht="19.899999999999999" customHeight="1">
      <c r="B21" s="246" t="s">
        <v>36</v>
      </c>
    </row>
    <row r="22" spans="2:2" ht="19.899999999999999" customHeight="1">
      <c r="B22" s="246" t="s">
        <v>97</v>
      </c>
    </row>
    <row r="23" spans="2:2" ht="19.899999999999999" customHeight="1">
      <c r="B23" s="246" t="s">
        <v>98</v>
      </c>
    </row>
    <row r="24" spans="2:2" ht="19.899999999999999" customHeight="1">
      <c r="B24" s="246" t="s">
        <v>41</v>
      </c>
    </row>
    <row r="25" spans="2:2" ht="19.899999999999999" customHeight="1">
      <c r="B25" s="246" t="s">
        <v>99</v>
      </c>
    </row>
    <row r="26" spans="2:2" ht="19.899999999999999" customHeight="1">
      <c r="B26" s="246" t="s">
        <v>100</v>
      </c>
    </row>
    <row r="27" spans="2:2" ht="19.899999999999999" customHeight="1">
      <c r="B27" s="246" t="s">
        <v>45</v>
      </c>
    </row>
    <row r="28" spans="2:2" s="5" customFormat="1"/>
    <row r="29" spans="2:2" s="5" customFormat="1"/>
    <row r="30" spans="2:2" s="5" customFormat="1"/>
    <row r="31" spans="2:2" s="5" customFormat="1"/>
    <row r="32" spans="2:2" s="5" customFormat="1"/>
    <row r="33" s="5" customFormat="1"/>
    <row r="34" s="5" customFormat="1"/>
    <row r="35" s="5" customFormat="1"/>
    <row r="36" s="5" customFormat="1"/>
    <row r="37" s="5" customFormat="1"/>
    <row r="38" s="5" customFormat="1"/>
    <row r="39" s="5" customFormat="1"/>
    <row r="40" s="5" customFormat="1"/>
    <row r="41" s="5" customFormat="1"/>
    <row r="42" s="5" customFormat="1"/>
    <row r="43" s="5" customFormat="1"/>
    <row r="44" s="5" customFormat="1"/>
    <row r="45" s="5" customFormat="1"/>
    <row r="46" s="5" customFormat="1"/>
    <row r="47" s="5" customFormat="1"/>
    <row r="48" s="5" customFormat="1"/>
    <row r="49" s="5" customFormat="1"/>
    <row r="50" s="5" customFormat="1"/>
    <row r="51" s="5" customFormat="1"/>
    <row r="52" s="5" customFormat="1"/>
    <row r="53" s="5" customFormat="1"/>
    <row r="54" s="5" customFormat="1"/>
    <row r="55" s="5" customFormat="1"/>
    <row r="56" s="5" customFormat="1"/>
    <row r="57" s="5" customFormat="1"/>
    <row r="58" s="5" customFormat="1"/>
    <row r="59" s="5" customFormat="1"/>
    <row r="60" s="5" customFormat="1"/>
    <row r="61" s="5" customFormat="1"/>
    <row r="62" s="5" customFormat="1"/>
    <row r="63" s="5" customFormat="1"/>
    <row r="64" s="5" customFormat="1"/>
    <row r="65" s="5" customFormat="1"/>
    <row r="66" s="5" customFormat="1"/>
    <row r="67" s="5" customFormat="1"/>
    <row r="68" s="5" customFormat="1"/>
    <row r="69" s="5" customFormat="1"/>
    <row r="70" s="5" customFormat="1"/>
    <row r="71" s="5" customFormat="1"/>
    <row r="72" s="5" customFormat="1"/>
    <row r="73" s="5" customFormat="1"/>
    <row r="74" s="5" customFormat="1"/>
    <row r="75" s="5" customFormat="1"/>
    <row r="76" s="5" customFormat="1"/>
    <row r="77" s="5" customFormat="1"/>
    <row r="78" s="5" customFormat="1"/>
    <row r="79" s="5" customFormat="1"/>
    <row r="80" s="5" customFormat="1"/>
    <row r="81" s="5" customFormat="1"/>
    <row r="82" s="5" customFormat="1"/>
    <row r="83" s="5" customFormat="1"/>
    <row r="84" s="5" customFormat="1"/>
    <row r="85" s="5" customFormat="1"/>
    <row r="86" s="5" customFormat="1"/>
    <row r="87" s="5" customFormat="1"/>
    <row r="88" s="5" customFormat="1"/>
    <row r="89" s="5" customFormat="1"/>
    <row r="90" s="5" customFormat="1"/>
    <row r="91" s="5" customFormat="1"/>
    <row r="92" s="5" customFormat="1"/>
    <row r="93" s="5" customFormat="1"/>
    <row r="94" s="5" customFormat="1"/>
    <row r="95" s="5" customFormat="1"/>
    <row r="96" s="5" customFormat="1"/>
    <row r="97" s="5" customFormat="1"/>
    <row r="98" s="5" customFormat="1"/>
    <row r="99" s="5" customFormat="1"/>
    <row r="100" s="5" customFormat="1"/>
    <row r="101" s="5" customFormat="1"/>
    <row r="102" s="5" customFormat="1"/>
    <row r="103" s="5" customFormat="1"/>
    <row r="104" s="5" customFormat="1"/>
    <row r="105" s="5" customFormat="1"/>
    <row r="106" s="5" customFormat="1"/>
    <row r="107" s="5" customFormat="1"/>
    <row r="108" s="5" customFormat="1"/>
    <row r="109" s="5" customFormat="1"/>
    <row r="110" s="5" customFormat="1"/>
    <row r="111" s="5" customFormat="1"/>
    <row r="112" s="5" customFormat="1"/>
    <row r="113" s="5" customFormat="1"/>
    <row r="114" s="5" customFormat="1"/>
    <row r="115" s="5" customFormat="1"/>
    <row r="116" s="5" customFormat="1"/>
    <row r="117" s="5" customFormat="1"/>
    <row r="118" s="5" customFormat="1"/>
    <row r="119" s="5" customFormat="1"/>
    <row r="120" s="5" customFormat="1"/>
    <row r="121" s="5" customFormat="1"/>
    <row r="122" s="5" customFormat="1"/>
    <row r="123" s="5" customFormat="1"/>
    <row r="124" s="5" customFormat="1"/>
    <row r="125" s="5" customFormat="1"/>
    <row r="126" s="5" customFormat="1"/>
    <row r="127" s="5" customFormat="1"/>
    <row r="128" s="5" customFormat="1"/>
    <row r="129" s="5" customFormat="1"/>
    <row r="130" s="5" customFormat="1"/>
    <row r="131" s="5" customFormat="1"/>
    <row r="132" s="5" customFormat="1"/>
    <row r="133" s="5" customFormat="1"/>
    <row r="134" s="5" customFormat="1"/>
    <row r="135" s="5" customFormat="1"/>
    <row r="136" s="5" customFormat="1"/>
    <row r="137" s="5" customFormat="1"/>
    <row r="138" s="5" customFormat="1"/>
    <row r="139" s="5" customFormat="1"/>
    <row r="140" s="5" customFormat="1"/>
    <row r="141" s="5" customFormat="1"/>
    <row r="142" s="5" customFormat="1"/>
    <row r="143" s="5" customFormat="1"/>
    <row r="144" s="5" customFormat="1"/>
    <row r="145" s="5" customFormat="1"/>
    <row r="146" s="5" customFormat="1"/>
    <row r="147" s="5" customFormat="1"/>
    <row r="148" s="5" customFormat="1"/>
    <row r="149" s="5" customFormat="1"/>
    <row r="150" s="5" customFormat="1"/>
    <row r="151" s="5" customFormat="1"/>
    <row r="152" s="5" customFormat="1"/>
    <row r="153" s="5" customFormat="1"/>
    <row r="154" s="5" customFormat="1"/>
    <row r="155" s="5" customFormat="1"/>
    <row r="156" s="5" customFormat="1"/>
    <row r="157" s="5" customFormat="1"/>
    <row r="158" s="5" customFormat="1"/>
    <row r="159" s="5" customFormat="1"/>
    <row r="160" s="5" customFormat="1"/>
    <row r="161" s="5" customFormat="1"/>
    <row r="162" s="5" customFormat="1"/>
    <row r="163" s="5" customFormat="1"/>
    <row r="164" s="5" customFormat="1"/>
    <row r="165" s="5" customFormat="1"/>
    <row r="166" s="5" customFormat="1"/>
    <row r="167" s="5" customFormat="1"/>
    <row r="168" s="5" customFormat="1"/>
    <row r="169" s="5" customFormat="1"/>
    <row r="170" s="5" customFormat="1"/>
    <row r="171" s="5" customFormat="1"/>
    <row r="172" s="5" customFormat="1"/>
    <row r="173" s="5" customFormat="1"/>
    <row r="174" s="5" customFormat="1"/>
    <row r="175" s="5" customFormat="1"/>
    <row r="176" s="5" customFormat="1"/>
    <row r="177" s="5" customFormat="1"/>
    <row r="178" s="5" customFormat="1"/>
    <row r="179" s="5" customFormat="1"/>
    <row r="180" s="5" customFormat="1"/>
    <row r="181" s="5" customFormat="1"/>
    <row r="182" s="5" customFormat="1"/>
    <row r="183" s="5" customFormat="1"/>
    <row r="184" s="5" customFormat="1"/>
    <row r="185" s="5" customFormat="1"/>
    <row r="186" s="5" customFormat="1"/>
    <row r="187" s="5" customFormat="1"/>
    <row r="188" s="5" customFormat="1"/>
    <row r="189" s="5" customFormat="1"/>
    <row r="190" s="5" customFormat="1"/>
    <row r="191" s="5" customFormat="1"/>
    <row r="192" s="5" customFormat="1"/>
    <row r="193" s="5" customFormat="1"/>
    <row r="194" s="5" customFormat="1"/>
    <row r="195" s="5" customFormat="1"/>
    <row r="196" s="5" customFormat="1"/>
    <row r="197" s="5" customFormat="1"/>
    <row r="198" s="5" customFormat="1"/>
    <row r="199" s="5" customFormat="1"/>
    <row r="200" s="5" customFormat="1"/>
    <row r="201" s="5" customFormat="1"/>
    <row r="202" s="5" customFormat="1"/>
    <row r="203" s="5" customFormat="1"/>
    <row r="204" s="5" customFormat="1"/>
    <row r="205" s="5" customFormat="1"/>
    <row r="206" s="5" customFormat="1"/>
    <row r="207" s="5" customFormat="1"/>
    <row r="208" s="5" customFormat="1"/>
    <row r="209" s="5" customFormat="1"/>
    <row r="210" s="5" customFormat="1"/>
    <row r="211" s="5" customFormat="1"/>
    <row r="212" s="5" customFormat="1"/>
    <row r="213" s="5" customFormat="1"/>
    <row r="214" s="5" customFormat="1"/>
    <row r="215" s="5" customFormat="1"/>
    <row r="216" s="5" customFormat="1"/>
    <row r="217" s="5" customFormat="1"/>
    <row r="218" s="5" customFormat="1"/>
    <row r="219" s="5" customFormat="1"/>
    <row r="220" s="5" customFormat="1"/>
    <row r="221" s="5" customFormat="1"/>
    <row r="222" s="5" customFormat="1"/>
    <row r="223" s="5" customFormat="1"/>
    <row r="224" s="5" customFormat="1"/>
    <row r="225" s="5" customFormat="1"/>
    <row r="226" s="5" customFormat="1"/>
    <row r="227" s="5" customFormat="1"/>
    <row r="228" s="5" customFormat="1"/>
    <row r="229" s="5" customFormat="1"/>
    <row r="230" s="5" customFormat="1"/>
    <row r="231" s="5" customFormat="1"/>
    <row r="232" s="5" customFormat="1"/>
    <row r="233" s="5" customFormat="1"/>
    <row r="234" s="5" customFormat="1"/>
    <row r="235" s="5" customFormat="1"/>
    <row r="236" s="5" customFormat="1"/>
    <row r="237" s="5" customFormat="1"/>
    <row r="238" s="5" customFormat="1"/>
    <row r="239" s="5" customFormat="1"/>
    <row r="240" s="5" customFormat="1"/>
    <row r="241" s="5" customFormat="1"/>
    <row r="242" s="5" customFormat="1"/>
    <row r="243" s="5" customFormat="1"/>
    <row r="244" s="5" customFormat="1"/>
    <row r="245" s="5" customFormat="1"/>
    <row r="246" s="5" customFormat="1"/>
    <row r="247" s="5" customFormat="1"/>
    <row r="248" s="5" customFormat="1"/>
    <row r="249" s="5" customFormat="1"/>
    <row r="250" s="5" customFormat="1"/>
    <row r="251" s="5" customFormat="1"/>
    <row r="252" s="5" customFormat="1"/>
    <row r="253" s="5" customFormat="1"/>
    <row r="254" s="5" customFormat="1"/>
    <row r="255" s="5" customFormat="1"/>
    <row r="256" s="5" customFormat="1"/>
    <row r="257" s="5" customFormat="1"/>
    <row r="258" s="5" customFormat="1"/>
    <row r="259" s="5" customFormat="1"/>
    <row r="260" s="5" customFormat="1"/>
    <row r="261" s="5" customFormat="1"/>
    <row r="262" s="5" customFormat="1"/>
    <row r="263" s="5" customFormat="1"/>
    <row r="264" s="5" customFormat="1"/>
    <row r="265" s="5" customFormat="1"/>
    <row r="266" s="5" customFormat="1"/>
    <row r="267" s="5" customFormat="1"/>
    <row r="268" s="5" customFormat="1"/>
    <row r="269" s="5" customFormat="1"/>
    <row r="270" s="5" customFormat="1"/>
    <row r="271" s="5" customFormat="1"/>
    <row r="272" s="5" customFormat="1"/>
    <row r="273" s="5" customFormat="1"/>
    <row r="274" s="5" customFormat="1"/>
    <row r="275" s="5" customFormat="1"/>
    <row r="276" s="5" customFormat="1"/>
    <row r="277" s="5" customFormat="1"/>
    <row r="278" s="5" customFormat="1"/>
    <row r="279" s="5" customFormat="1"/>
    <row r="280" s="5" customFormat="1"/>
    <row r="281" s="5" customFormat="1"/>
    <row r="282" s="5" customFormat="1"/>
    <row r="283" s="5" customFormat="1"/>
    <row r="284" s="5" customFormat="1"/>
    <row r="285" s="5" customFormat="1"/>
    <row r="286" s="5" customFormat="1"/>
    <row r="287" s="5" customFormat="1"/>
    <row r="288" s="5" customFormat="1"/>
    <row r="289" s="5" customFormat="1"/>
    <row r="290" s="5" customFormat="1"/>
    <row r="291" s="5" customFormat="1"/>
    <row r="292" s="5" customFormat="1"/>
    <row r="293" s="5" customFormat="1"/>
    <row r="294" s="5" customFormat="1"/>
    <row r="295" s="5" customFormat="1"/>
    <row r="296" s="5" customFormat="1"/>
    <row r="297" s="5" customFormat="1"/>
    <row r="298" s="5" customFormat="1"/>
    <row r="299" s="5" customFormat="1"/>
    <row r="300" s="5" customFormat="1"/>
    <row r="301" s="5" customFormat="1"/>
    <row r="302" s="5" customFormat="1"/>
    <row r="303" s="5" customFormat="1"/>
    <row r="304" s="5" customFormat="1"/>
    <row r="305" s="5" customFormat="1"/>
    <row r="306" s="5" customFormat="1"/>
    <row r="307" s="5" customFormat="1"/>
  </sheetData>
  <sheetProtection algorithmName="SHA-512" hashValue="DMtetkkajSCBXZotyyhIro+KFJX021YL+3jphbsb5WHeGwuRcCJD+muRUeQQbXHCu+usvyiR+0afM/5CfY4HPg==" saltValue="beIiEZQANYt1Q0DREzE3VA==" spinCount="100000" sheet="1" objects="1" scenarios="1"/>
  <hyperlinks>
    <hyperlink ref="B5" r:id="rId1" xr:uid="{00000000-0004-0000-0400-000000000000}"/>
    <hyperlink ref="B6" r:id="rId2" xr:uid="{00000000-0004-0000-0400-000001000000}"/>
    <hyperlink ref="B7" r:id="rId3" xr:uid="{00000000-0004-0000-0400-000002000000}"/>
    <hyperlink ref="B8" r:id="rId4" xr:uid="{00000000-0004-0000-0400-000003000000}"/>
    <hyperlink ref="B9" r:id="rId5" xr:uid="{00000000-0004-0000-0400-000004000000}"/>
    <hyperlink ref="B10" r:id="rId6" xr:uid="{00000000-0004-0000-0400-000005000000}"/>
    <hyperlink ref="B11" r:id="rId7" xr:uid="{00000000-0004-0000-0400-000006000000}"/>
    <hyperlink ref="B12" r:id="rId8" xr:uid="{00000000-0004-0000-0400-000007000000}"/>
    <hyperlink ref="B13" r:id="rId9" xr:uid="{00000000-0004-0000-0400-000008000000}"/>
    <hyperlink ref="B14" r:id="rId10" xr:uid="{00000000-0004-0000-0400-000009000000}"/>
    <hyperlink ref="B18" r:id="rId11" xr:uid="{00000000-0004-0000-0400-00000A000000}"/>
    <hyperlink ref="B19" r:id="rId12" xr:uid="{00000000-0004-0000-0400-00000B000000}"/>
    <hyperlink ref="B20" r:id="rId13" xr:uid="{00000000-0004-0000-0400-00000C000000}"/>
    <hyperlink ref="B21" r:id="rId14" xr:uid="{00000000-0004-0000-0400-00000D000000}"/>
    <hyperlink ref="B22" r:id="rId15" xr:uid="{00000000-0004-0000-0400-00000E000000}"/>
    <hyperlink ref="B23" r:id="rId16" xr:uid="{00000000-0004-0000-0400-00000F000000}"/>
    <hyperlink ref="B24" r:id="rId17" xr:uid="{00000000-0004-0000-0400-000010000000}"/>
    <hyperlink ref="B25" r:id="rId18" xr:uid="{00000000-0004-0000-0400-000011000000}"/>
    <hyperlink ref="B26" r:id="rId19" xr:uid="{00000000-0004-0000-0400-000012000000}"/>
    <hyperlink ref="B27" r:id="rId20" xr:uid="{00000000-0004-0000-0400-000013000000}"/>
    <hyperlink ref="B3" r:id="rId21" xr:uid="{00000000-0004-0000-0400-000015000000}"/>
    <hyperlink ref="B15" r:id="rId22" xr:uid="{8AF86F57-0EB4-49EE-9A08-B50ABE98ECF4}"/>
    <hyperlink ref="B16" r:id="rId23" xr:uid="{F1FC026F-9FAE-449E-83CA-82F7D75200B0}"/>
    <hyperlink ref="B17" r:id="rId24" xr:uid="{3661A690-43A1-4615-8636-8FB4E6926FF2}"/>
  </hyperlinks>
  <pageMargins left="0.25" right="0.25" top="0.75" bottom="0.75" header="0.3" footer="0.3"/>
  <pageSetup orientation="portrait" r:id="rId2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AL62"/>
  <sheetViews>
    <sheetView view="pageBreakPreview" zoomScale="110" zoomScaleNormal="90" zoomScaleSheetLayoutView="110" workbookViewId="0">
      <pane xSplit="6" ySplit="3" topLeftCell="G39" activePane="bottomRight" state="frozen"/>
      <selection pane="bottomRight" activeCell="G41" sqref="G41"/>
      <selection pane="bottomLeft" activeCell="A4" sqref="A4"/>
      <selection pane="topRight" activeCell="G1" sqref="G1"/>
    </sheetView>
  </sheetViews>
  <sheetFormatPr defaultColWidth="8.85546875" defaultRowHeight="11.25"/>
  <cols>
    <col min="1" max="1" width="4" style="75" customWidth="1"/>
    <col min="2" max="2" width="2.5703125" style="75" customWidth="1"/>
    <col min="3" max="3" width="11.28515625" style="17" customWidth="1"/>
    <col min="4" max="4" width="13.7109375" style="17" bestFit="1" customWidth="1"/>
    <col min="5" max="5" width="17.28515625" style="17" customWidth="1"/>
    <col min="6" max="6" width="21.7109375" style="17" customWidth="1"/>
    <col min="7" max="7" width="44.42578125" style="17" customWidth="1"/>
    <col min="8" max="8" width="45.42578125" style="17" customWidth="1"/>
    <col min="9" max="9" width="8.85546875" style="17"/>
    <col min="10" max="10" width="13.5703125" style="17" customWidth="1"/>
    <col min="11" max="12" width="8.85546875" style="17" customWidth="1"/>
    <col min="13" max="13" width="8.85546875" style="79" customWidth="1"/>
    <col min="14" max="14" width="8.85546875" style="17" customWidth="1"/>
    <col min="15" max="15" width="8.85546875" style="17"/>
    <col min="16" max="20" width="8.85546875" style="17" customWidth="1"/>
    <col min="21" max="21" width="9.5703125" style="17" customWidth="1"/>
    <col min="22" max="24" width="8.85546875" style="17" customWidth="1"/>
    <col min="25" max="25" width="8.85546875" style="79" customWidth="1"/>
    <col min="26" max="26" width="8.85546875" style="17" customWidth="1"/>
    <col min="27" max="27" width="8.85546875" style="17"/>
    <col min="28" max="30" width="8.85546875" style="17" customWidth="1"/>
    <col min="31" max="31" width="8.85546875" style="79" customWidth="1"/>
    <col min="32" max="32" width="8.85546875" style="17" customWidth="1"/>
    <col min="33" max="33" width="8.85546875" style="17"/>
    <col min="34" max="34" width="11" style="17" hidden="1" customWidth="1"/>
    <col min="35" max="36" width="8.85546875" style="17" hidden="1" customWidth="1"/>
    <col min="37" max="37" width="8.85546875" style="79" hidden="1" customWidth="1"/>
    <col min="38" max="38" width="8.85546875" style="17" hidden="1" customWidth="1"/>
    <col min="39" max="16384" width="8.85546875" style="17"/>
  </cols>
  <sheetData>
    <row r="1" spans="1:38">
      <c r="I1" s="233"/>
      <c r="O1" s="17" t="s">
        <v>101</v>
      </c>
    </row>
    <row r="2" spans="1:38">
      <c r="I2" s="234"/>
      <c r="O2" s="17" t="s">
        <v>102</v>
      </c>
    </row>
    <row r="3" spans="1:38" s="179" customFormat="1" ht="36" customHeight="1">
      <c r="A3" s="74" t="s">
        <v>103</v>
      </c>
      <c r="B3" s="74" t="s">
        <v>104</v>
      </c>
      <c r="C3" s="157" t="s">
        <v>105</v>
      </c>
      <c r="D3" s="157" t="s">
        <v>106</v>
      </c>
      <c r="E3" s="232" t="s">
        <v>107</v>
      </c>
      <c r="F3" s="157" t="s">
        <v>108</v>
      </c>
      <c r="G3" s="232" t="s">
        <v>109</v>
      </c>
      <c r="H3" s="183" t="s">
        <v>110</v>
      </c>
      <c r="I3" s="158" t="s">
        <v>111</v>
      </c>
      <c r="J3" s="173" t="s">
        <v>24</v>
      </c>
      <c r="K3" s="173" t="s">
        <v>112</v>
      </c>
      <c r="L3" s="173" t="s">
        <v>113</v>
      </c>
      <c r="M3" s="174" t="s">
        <v>114</v>
      </c>
      <c r="N3" s="173" t="s">
        <v>115</v>
      </c>
      <c r="O3" s="159" t="s">
        <v>116</v>
      </c>
      <c r="P3" s="175" t="s">
        <v>24</v>
      </c>
      <c r="Q3" s="175" t="s">
        <v>112</v>
      </c>
      <c r="R3" s="175" t="s">
        <v>113</v>
      </c>
      <c r="S3" s="175" t="s">
        <v>114</v>
      </c>
      <c r="T3" s="175" t="s">
        <v>115</v>
      </c>
      <c r="U3" s="193" t="s">
        <v>117</v>
      </c>
      <c r="V3" s="160" t="s">
        <v>24</v>
      </c>
      <c r="W3" s="160" t="s">
        <v>112</v>
      </c>
      <c r="X3" s="160" t="s">
        <v>113</v>
      </c>
      <c r="Y3" s="176" t="s">
        <v>114</v>
      </c>
      <c r="Z3" s="160" t="s">
        <v>115</v>
      </c>
      <c r="AA3" s="161" t="s">
        <v>118</v>
      </c>
      <c r="AB3" s="177" t="s">
        <v>24</v>
      </c>
      <c r="AC3" s="177" t="s">
        <v>112</v>
      </c>
      <c r="AD3" s="177" t="s">
        <v>113</v>
      </c>
      <c r="AE3" s="178" t="s">
        <v>114</v>
      </c>
      <c r="AF3" s="177" t="s">
        <v>115</v>
      </c>
      <c r="AG3" s="162" t="s">
        <v>119</v>
      </c>
      <c r="AH3" s="163" t="s">
        <v>24</v>
      </c>
      <c r="AI3" s="163" t="s">
        <v>112</v>
      </c>
      <c r="AJ3" s="163" t="s">
        <v>113</v>
      </c>
      <c r="AK3" s="164" t="s">
        <v>114</v>
      </c>
      <c r="AL3" s="163" t="s">
        <v>115</v>
      </c>
    </row>
    <row r="4" spans="1:38" ht="214.5" customHeight="1">
      <c r="A4" s="165">
        <v>1</v>
      </c>
      <c r="B4" s="165">
        <v>1</v>
      </c>
      <c r="C4" s="166" t="s">
        <v>120</v>
      </c>
      <c r="D4" s="167" t="s">
        <v>121</v>
      </c>
      <c r="E4" s="27" t="s">
        <v>122</v>
      </c>
      <c r="F4" s="27" t="s">
        <v>123</v>
      </c>
      <c r="G4" s="27" t="s">
        <v>124</v>
      </c>
      <c r="H4" s="27" t="s">
        <v>125</v>
      </c>
      <c r="I4" s="168"/>
      <c r="J4" s="169"/>
      <c r="K4" s="169"/>
      <c r="L4" s="169"/>
      <c r="M4" s="170"/>
      <c r="N4" s="169"/>
      <c r="O4" s="168" t="s">
        <v>126</v>
      </c>
      <c r="P4" s="169">
        <f>'2. Assessment'!Q8</f>
        <v>0</v>
      </c>
      <c r="Q4" s="169" t="e">
        <f>VLOOKUP(P4,'validation lists'!$C$3:$D$11,2,FALSE)</f>
        <v>#N/A</v>
      </c>
      <c r="R4" s="169">
        <v>5</v>
      </c>
      <c r="S4" s="170" t="e">
        <f>Q4/R4</f>
        <v>#N/A</v>
      </c>
      <c r="T4" s="169" t="e">
        <f>IF(S4&lt;=0.2,"low",IF(S4&lt;=0.4666,"medium",IF(S4&lt;=0.7333,"high","very high")))</f>
        <v>#N/A</v>
      </c>
      <c r="U4" s="168"/>
      <c r="V4" s="169"/>
      <c r="W4" s="169"/>
      <c r="X4" s="169"/>
      <c r="Y4" s="170"/>
      <c r="Z4" s="169"/>
      <c r="AA4" s="168"/>
      <c r="AB4" s="169"/>
      <c r="AC4" s="169"/>
      <c r="AD4" s="169"/>
      <c r="AE4" s="170"/>
      <c r="AF4" s="169"/>
      <c r="AG4" s="201"/>
      <c r="AH4" s="171"/>
      <c r="AI4" s="171"/>
      <c r="AJ4" s="171"/>
      <c r="AK4" s="172"/>
      <c r="AL4" s="171"/>
    </row>
    <row r="5" spans="1:38" s="144" customFormat="1">
      <c r="A5" s="86"/>
      <c r="B5" s="86"/>
      <c r="C5" s="197" t="str">
        <f>C4</f>
        <v>07. Securing Computing and Mobile Storage Devices/Media</v>
      </c>
      <c r="D5" s="139"/>
      <c r="E5" s="140"/>
      <c r="F5" s="140"/>
      <c r="G5" s="140"/>
      <c r="H5" s="140"/>
      <c r="I5" s="138"/>
      <c r="J5" s="138"/>
      <c r="K5" s="138"/>
      <c r="L5" s="138"/>
      <c r="M5" s="141"/>
      <c r="N5" s="138"/>
      <c r="O5" s="138"/>
      <c r="P5" s="138"/>
      <c r="Q5" s="138" t="e">
        <f>SUM(Q4)</f>
        <v>#N/A</v>
      </c>
      <c r="R5" s="138">
        <f>SUM(R4)</f>
        <v>5</v>
      </c>
      <c r="S5" s="141" t="e">
        <f>Q5/R5</f>
        <v>#N/A</v>
      </c>
      <c r="T5" s="138" t="e">
        <f>IF(S5&lt;=0.2,"low",IF(S5&lt;=0.4666,"medium",IF(S5&lt;=0.7333,"high","very high")))</f>
        <v>#N/A</v>
      </c>
      <c r="U5" s="138"/>
      <c r="V5" s="138"/>
      <c r="W5" s="138"/>
      <c r="X5" s="138"/>
      <c r="Y5" s="141"/>
      <c r="Z5" s="138"/>
      <c r="AA5" s="138"/>
      <c r="AB5" s="138"/>
      <c r="AC5" s="138"/>
      <c r="AD5" s="138"/>
      <c r="AE5" s="141"/>
      <c r="AF5" s="138"/>
      <c r="AG5" s="138"/>
      <c r="AH5" s="142"/>
      <c r="AI5" s="142"/>
      <c r="AJ5" s="142"/>
      <c r="AK5" s="143"/>
      <c r="AL5" s="142"/>
    </row>
    <row r="6" spans="1:38" ht="303.75">
      <c r="A6" s="74"/>
      <c r="B6" s="74">
        <v>2</v>
      </c>
      <c r="C6" s="194" t="s">
        <v>61</v>
      </c>
      <c r="D6" s="195">
        <v>8.5</v>
      </c>
      <c r="E6" s="200" t="s">
        <v>127</v>
      </c>
      <c r="F6" s="200"/>
      <c r="G6" s="200" t="s">
        <v>128</v>
      </c>
      <c r="H6" s="200"/>
      <c r="I6" s="184"/>
      <c r="J6" s="185"/>
      <c r="K6" s="185"/>
      <c r="L6" s="185"/>
      <c r="M6" s="186"/>
      <c r="N6" s="185"/>
      <c r="O6" s="184"/>
      <c r="P6" s="185"/>
      <c r="Q6" s="185"/>
      <c r="R6" s="185"/>
      <c r="S6" s="185"/>
      <c r="T6" s="185"/>
      <c r="U6" s="184" t="s">
        <v>129</v>
      </c>
      <c r="V6" s="185"/>
      <c r="W6" s="185"/>
      <c r="X6" s="185"/>
      <c r="Y6" s="186"/>
      <c r="Z6" s="185"/>
      <c r="AA6" s="184"/>
      <c r="AB6" s="185"/>
      <c r="AC6" s="185"/>
      <c r="AD6" s="185"/>
      <c r="AE6" s="186"/>
      <c r="AF6" s="185"/>
      <c r="AG6" s="184"/>
      <c r="AH6" s="73"/>
      <c r="AI6" s="73"/>
      <c r="AJ6" s="73"/>
      <c r="AK6" s="81"/>
      <c r="AL6" s="73"/>
    </row>
    <row r="7" spans="1:38" s="93" customFormat="1">
      <c r="A7" s="86"/>
      <c r="B7" s="86"/>
      <c r="C7" s="197" t="str">
        <f>C6</f>
        <v>08. Destruction of UBC Electronic Information</v>
      </c>
      <c r="D7" s="87"/>
      <c r="E7" s="88"/>
      <c r="F7" s="88"/>
      <c r="G7" s="88"/>
      <c r="H7" s="88"/>
      <c r="I7" s="89"/>
      <c r="J7" s="89"/>
      <c r="K7" s="89"/>
      <c r="L7" s="89"/>
      <c r="M7" s="90"/>
      <c r="N7" s="89"/>
      <c r="O7" s="89"/>
      <c r="P7" s="89"/>
      <c r="Q7" s="89"/>
      <c r="R7" s="89"/>
      <c r="S7" s="89"/>
      <c r="T7" s="89"/>
      <c r="U7" s="89"/>
      <c r="V7" s="89"/>
      <c r="W7" s="89">
        <f>SUM(W6)</f>
        <v>0</v>
      </c>
      <c r="X7" s="89">
        <f>SUM(X6)</f>
        <v>0</v>
      </c>
      <c r="Y7" s="90" t="e">
        <f>W7/X7</f>
        <v>#DIV/0!</v>
      </c>
      <c r="Z7" s="138" t="e">
        <f>IF(Y7&lt;=0.2,"low",IF(Y7&lt;=0.4666,"medium",IF(Y7&lt;=0.7333,"high","very high")))</f>
        <v>#DIV/0!</v>
      </c>
      <c r="AA7" s="89"/>
      <c r="AB7" s="89"/>
      <c r="AC7" s="89"/>
      <c r="AD7" s="89"/>
      <c r="AE7" s="90"/>
      <c r="AF7" s="89"/>
      <c r="AG7" s="89"/>
      <c r="AH7" s="91"/>
      <c r="AI7" s="91"/>
      <c r="AJ7" s="91"/>
      <c r="AK7" s="92"/>
      <c r="AL7" s="91"/>
    </row>
    <row r="8" spans="1:38" ht="82.5" customHeight="1">
      <c r="A8" s="74">
        <v>2</v>
      </c>
      <c r="B8" s="74">
        <v>3</v>
      </c>
      <c r="C8" s="18" t="s">
        <v>130</v>
      </c>
      <c r="D8" s="19" t="s">
        <v>131</v>
      </c>
      <c r="E8" s="21" t="s">
        <v>132</v>
      </c>
      <c r="F8" s="21" t="s">
        <v>133</v>
      </c>
      <c r="G8" s="21" t="s">
        <v>134</v>
      </c>
      <c r="H8" s="21" t="s">
        <v>135</v>
      </c>
      <c r="I8" s="82" t="s">
        <v>126</v>
      </c>
      <c r="J8" s="20">
        <f>'2. Assessment'!O14</f>
        <v>0</v>
      </c>
      <c r="K8" s="20" t="e">
        <f>VLOOKUP(J8,'validation lists'!$C$3:$D$11,2,FALSE)</f>
        <v>#N/A</v>
      </c>
      <c r="L8" s="20">
        <v>5</v>
      </c>
      <c r="M8" s="76" t="e">
        <f t="shared" ref="M8:M23" si="0">K8/L8</f>
        <v>#N/A</v>
      </c>
      <c r="N8" s="20" t="e">
        <f>IF(M8&lt;=0.2,"low",IF(M8&lt;=0.4666,"medium",IF(M8&lt;=0.7333,"high","very high")))</f>
        <v>#N/A</v>
      </c>
      <c r="O8" s="184" t="s">
        <v>129</v>
      </c>
      <c r="P8" s="185"/>
      <c r="Q8" s="185"/>
      <c r="R8" s="185"/>
      <c r="S8" s="186"/>
      <c r="T8" s="185"/>
      <c r="U8" s="82"/>
      <c r="V8" s="20"/>
      <c r="W8" s="20"/>
      <c r="X8" s="20"/>
      <c r="Y8" s="76"/>
      <c r="Z8" s="20"/>
      <c r="AA8" s="82"/>
      <c r="AB8" s="20"/>
      <c r="AC8" s="20"/>
      <c r="AD8" s="20"/>
      <c r="AE8" s="76"/>
      <c r="AF8" s="20"/>
      <c r="AG8" s="184"/>
      <c r="AH8" s="73"/>
      <c r="AI8" s="73"/>
      <c r="AJ8" s="73"/>
      <c r="AK8" s="81"/>
      <c r="AL8" s="73"/>
    </row>
    <row r="9" spans="1:38" ht="82.5" customHeight="1">
      <c r="A9" s="74">
        <v>3</v>
      </c>
      <c r="B9" s="74"/>
      <c r="C9" s="18" t="s">
        <v>130</v>
      </c>
      <c r="D9" s="225">
        <v>11.11</v>
      </c>
      <c r="E9" s="231" t="s">
        <v>136</v>
      </c>
      <c r="F9" s="226" t="s">
        <v>137</v>
      </c>
      <c r="G9" s="226"/>
      <c r="H9" s="227" t="s">
        <v>138</v>
      </c>
      <c r="I9" s="187" t="s">
        <v>126</v>
      </c>
      <c r="J9" s="20">
        <f>'2. Assessment'!O18</f>
        <v>0</v>
      </c>
      <c r="K9" s="20" t="e">
        <f>VLOOKUP(J9,'validation lists'!$C$3:$D$11,2,FALSE)</f>
        <v>#N/A</v>
      </c>
      <c r="L9" s="20">
        <v>5</v>
      </c>
      <c r="M9" s="76" t="e">
        <f>K9/L9</f>
        <v>#N/A</v>
      </c>
      <c r="N9" s="20" t="e">
        <f>IF(M9&lt;=0.2,"low",IF(M9&lt;=0.4666,"medium",IF(M9&lt;=0.7333,"high","very high")))</f>
        <v>#N/A</v>
      </c>
      <c r="O9" s="82"/>
      <c r="P9" s="185"/>
      <c r="Q9" s="185"/>
      <c r="R9" s="185"/>
      <c r="S9" s="186"/>
      <c r="T9" s="185"/>
      <c r="U9" s="82"/>
      <c r="V9" s="20"/>
      <c r="W9" s="20"/>
      <c r="X9" s="20"/>
      <c r="Y9" s="76"/>
      <c r="Z9" s="20"/>
      <c r="AA9" s="82"/>
      <c r="AB9" s="20"/>
      <c r="AC9" s="20"/>
      <c r="AD9" s="20"/>
      <c r="AE9" s="76"/>
      <c r="AF9" s="20"/>
      <c r="AG9" s="184"/>
      <c r="AH9" s="73"/>
      <c r="AI9" s="73"/>
      <c r="AJ9" s="73"/>
      <c r="AK9" s="81"/>
      <c r="AL9" s="73"/>
    </row>
    <row r="10" spans="1:38" s="144" customFormat="1">
      <c r="A10" s="86"/>
      <c r="B10" s="86"/>
      <c r="C10" s="197" t="str">
        <f>C8</f>
        <v>11. User Account Management</v>
      </c>
      <c r="D10" s="139"/>
      <c r="E10" s="140"/>
      <c r="F10" s="140"/>
      <c r="G10" s="140"/>
      <c r="H10" s="140"/>
      <c r="I10" s="138"/>
      <c r="J10" s="138"/>
      <c r="K10" s="138" t="e">
        <f>SUM(K8:K9)</f>
        <v>#N/A</v>
      </c>
      <c r="L10" s="138">
        <f>SUM(L8:L9)</f>
        <v>10</v>
      </c>
      <c r="M10" s="141" t="e">
        <f t="shared" si="0"/>
        <v>#N/A</v>
      </c>
      <c r="N10" s="138" t="e">
        <f>IF(M10&lt;=0.2,"low",IF(M10&lt;=0.4666,"medium",IF(M10&lt;=0.7333,"high","very high")))</f>
        <v>#N/A</v>
      </c>
      <c r="O10" s="138"/>
      <c r="P10" s="138"/>
      <c r="Q10" s="138">
        <f>SUM(Q8)</f>
        <v>0</v>
      </c>
      <c r="R10" s="138">
        <f>SUM(R8)</f>
        <v>0</v>
      </c>
      <c r="S10" s="141" t="e">
        <f t="shared" ref="S10:S20" si="1">Q10/R10</f>
        <v>#DIV/0!</v>
      </c>
      <c r="T10" s="138" t="e">
        <f>IF(S10&lt;=0.2,"low",IF(S10&lt;=0.4666,"medium",IF(S10&lt;=0.7333,"high","very high")))</f>
        <v>#DIV/0!</v>
      </c>
      <c r="U10" s="138"/>
      <c r="V10" s="138"/>
      <c r="W10" s="138"/>
      <c r="X10" s="138"/>
      <c r="Y10" s="141"/>
      <c r="Z10" s="138"/>
      <c r="AA10" s="138"/>
      <c r="AB10" s="138"/>
      <c r="AC10" s="138"/>
      <c r="AD10" s="138"/>
      <c r="AE10" s="141"/>
      <c r="AF10" s="138"/>
      <c r="AG10" s="138"/>
      <c r="AH10" s="142"/>
      <c r="AI10" s="142"/>
      <c r="AJ10" s="142"/>
      <c r="AK10" s="143"/>
      <c r="AL10" s="142"/>
    </row>
    <row r="11" spans="1:38" ht="303.75">
      <c r="A11" s="74">
        <v>4</v>
      </c>
      <c r="B11" s="74">
        <v>4</v>
      </c>
      <c r="C11" s="18" t="s">
        <v>139</v>
      </c>
      <c r="D11" s="19" t="s">
        <v>140</v>
      </c>
      <c r="E11" s="21" t="s">
        <v>141</v>
      </c>
      <c r="F11" s="21" t="s">
        <v>142</v>
      </c>
      <c r="G11" s="21" t="s">
        <v>143</v>
      </c>
      <c r="H11" s="21" t="s">
        <v>144</v>
      </c>
      <c r="I11" s="82" t="s">
        <v>126</v>
      </c>
      <c r="J11" s="20">
        <f>'2. Assessment'!O24</f>
        <v>0</v>
      </c>
      <c r="K11" s="20" t="e">
        <f>VLOOKUP(J11,'validation lists'!$C$3:$D$11,2,FALSE)</f>
        <v>#N/A</v>
      </c>
      <c r="L11" s="20">
        <v>5</v>
      </c>
      <c r="M11" s="76" t="e">
        <f t="shared" si="0"/>
        <v>#N/A</v>
      </c>
      <c r="N11" s="20" t="e">
        <f t="shared" ref="N11:N15" si="2">IF(M11&lt;=0.2,"low",IF(M11&lt;=0.4666,"medium",IF(M11&lt;=0.7333,"high","very high")))</f>
        <v>#N/A</v>
      </c>
      <c r="O11" s="82" t="s">
        <v>126</v>
      </c>
      <c r="P11" s="20">
        <f>'2. Assessment'!Q24</f>
        <v>0</v>
      </c>
      <c r="Q11" s="20" t="e">
        <f>VLOOKUP(P11,'validation lists'!$C$3:$D$11,2,FALSE)</f>
        <v>#N/A</v>
      </c>
      <c r="R11" s="20">
        <v>5</v>
      </c>
      <c r="S11" s="76" t="e">
        <f t="shared" si="1"/>
        <v>#N/A</v>
      </c>
      <c r="T11" s="20" t="e">
        <f t="shared" ref="T11:T15" si="3">IF(S11&lt;=0.2,"low",IF(S11&lt;=0.4666,"medium",IF(S11&lt;=0.7333,"high","very high")))</f>
        <v>#N/A</v>
      </c>
      <c r="U11" s="187" t="s">
        <v>126</v>
      </c>
      <c r="V11" s="188">
        <f>'2. Assessment'!S24</f>
        <v>0</v>
      </c>
      <c r="W11" s="188" t="e">
        <f>VLOOKUP(V11,'validation lists'!C3:D11, 2, FALSE)</f>
        <v>#N/A</v>
      </c>
      <c r="X11" s="188">
        <v>5</v>
      </c>
      <c r="Y11" s="189" t="e">
        <f>W11/X11</f>
        <v>#N/A</v>
      </c>
      <c r="Z11" s="188" t="e">
        <f t="shared" ref="Z11:Z12" si="4">IF(Y11&lt;=0.2,"low",IF(Y11&lt;=0.4666,"medium",IF(Y11&lt;=0.7333,"high","very high")))</f>
        <v>#N/A</v>
      </c>
      <c r="AA11" s="82"/>
      <c r="AB11" s="20"/>
      <c r="AC11" s="20"/>
      <c r="AD11" s="20"/>
      <c r="AE11" s="76"/>
      <c r="AF11" s="20"/>
      <c r="AG11" s="184"/>
      <c r="AH11" s="73"/>
      <c r="AI11" s="73"/>
      <c r="AJ11" s="73"/>
      <c r="AK11" s="81"/>
      <c r="AL11" s="73"/>
    </row>
    <row r="12" spans="1:38" ht="191.25">
      <c r="A12" s="74">
        <v>5</v>
      </c>
      <c r="B12" s="74">
        <v>5</v>
      </c>
      <c r="C12" s="18" t="s">
        <v>139</v>
      </c>
      <c r="D12" s="19">
        <v>12.7</v>
      </c>
      <c r="E12" s="21" t="s">
        <v>145</v>
      </c>
      <c r="F12" s="21" t="s">
        <v>146</v>
      </c>
      <c r="G12" s="21" t="s">
        <v>147</v>
      </c>
      <c r="H12" s="21" t="s">
        <v>148</v>
      </c>
      <c r="I12" s="82" t="s">
        <v>126</v>
      </c>
      <c r="J12" s="20">
        <f>'2. Assessment'!O28</f>
        <v>0</v>
      </c>
      <c r="K12" s="20" t="e">
        <f>VLOOKUP(J12,'validation lists'!$C$3:$D$11,2,FALSE)</f>
        <v>#N/A</v>
      </c>
      <c r="L12" s="20">
        <v>5</v>
      </c>
      <c r="M12" s="76" t="e">
        <f t="shared" si="0"/>
        <v>#N/A</v>
      </c>
      <c r="N12" s="20" t="e">
        <f t="shared" si="2"/>
        <v>#N/A</v>
      </c>
      <c r="O12" s="82" t="s">
        <v>126</v>
      </c>
      <c r="P12" s="20">
        <f>'2. Assessment'!Q28</f>
        <v>0</v>
      </c>
      <c r="Q12" s="20" t="e">
        <f>VLOOKUP(P12,'validation lists'!$C$3:$D$11,2,FALSE)</f>
        <v>#N/A</v>
      </c>
      <c r="R12" s="20">
        <v>5</v>
      </c>
      <c r="S12" s="76" t="e">
        <f t="shared" si="1"/>
        <v>#N/A</v>
      </c>
      <c r="T12" s="20" t="e">
        <f t="shared" si="3"/>
        <v>#N/A</v>
      </c>
      <c r="U12" s="187" t="s">
        <v>126</v>
      </c>
      <c r="V12" s="188">
        <f>'2. Assessment'!S28</f>
        <v>0</v>
      </c>
      <c r="W12" s="188" t="e">
        <f>VLOOKUP(V12,'validation lists'!$C$3:$D$11,2,FALSE)</f>
        <v>#N/A</v>
      </c>
      <c r="X12" s="188">
        <v>5</v>
      </c>
      <c r="Y12" s="189" t="e">
        <f>W12/X12</f>
        <v>#N/A</v>
      </c>
      <c r="Z12" s="188" t="e">
        <f t="shared" si="4"/>
        <v>#N/A</v>
      </c>
      <c r="AA12" s="82"/>
      <c r="AB12" s="20"/>
      <c r="AC12" s="20"/>
      <c r="AD12" s="20"/>
      <c r="AE12" s="76"/>
      <c r="AF12" s="20"/>
      <c r="AG12" s="184"/>
      <c r="AH12" s="73"/>
      <c r="AI12" s="73"/>
      <c r="AJ12" s="73"/>
      <c r="AK12" s="81"/>
      <c r="AL12" s="73"/>
    </row>
    <row r="13" spans="1:38" ht="186.75" customHeight="1">
      <c r="A13" s="74"/>
      <c r="B13" s="74">
        <v>6</v>
      </c>
      <c r="C13" s="194" t="s">
        <v>139</v>
      </c>
      <c r="D13" s="195">
        <v>12.9</v>
      </c>
      <c r="E13" s="200" t="s">
        <v>149</v>
      </c>
      <c r="F13" s="200"/>
      <c r="G13" s="200" t="s">
        <v>150</v>
      </c>
      <c r="H13" s="200"/>
      <c r="I13" s="184" t="s">
        <v>129</v>
      </c>
      <c r="J13" s="185"/>
      <c r="K13" s="185"/>
      <c r="L13" s="185"/>
      <c r="M13" s="186"/>
      <c r="N13" s="185"/>
      <c r="O13" s="184" t="s">
        <v>129</v>
      </c>
      <c r="P13" s="185"/>
      <c r="Q13" s="185"/>
      <c r="R13" s="185"/>
      <c r="S13" s="186"/>
      <c r="T13" s="185"/>
      <c r="U13" s="184"/>
      <c r="V13" s="185"/>
      <c r="W13" s="185"/>
      <c r="X13" s="185"/>
      <c r="Y13" s="186"/>
      <c r="Z13" s="185"/>
      <c r="AA13" s="184"/>
      <c r="AB13" s="185"/>
      <c r="AC13" s="185"/>
      <c r="AD13" s="185"/>
      <c r="AE13" s="186"/>
      <c r="AF13" s="185"/>
      <c r="AG13" s="184"/>
      <c r="AH13" s="73"/>
      <c r="AI13" s="73"/>
      <c r="AJ13" s="73"/>
      <c r="AK13" s="81"/>
      <c r="AL13" s="73"/>
    </row>
    <row r="14" spans="1:38" ht="393.75">
      <c r="A14" s="74">
        <v>6</v>
      </c>
      <c r="B14" s="74">
        <v>7</v>
      </c>
      <c r="C14" s="18" t="s">
        <v>139</v>
      </c>
      <c r="D14" s="22" t="s">
        <v>151</v>
      </c>
      <c r="E14" s="23" t="s">
        <v>152</v>
      </c>
      <c r="F14" s="23" t="s">
        <v>153</v>
      </c>
      <c r="G14" s="23" t="s">
        <v>154</v>
      </c>
      <c r="H14" s="23" t="s">
        <v>155</v>
      </c>
      <c r="I14" s="82" t="s">
        <v>126</v>
      </c>
      <c r="J14" s="20">
        <f>'2. Assessment'!O33</f>
        <v>0</v>
      </c>
      <c r="K14" s="20" t="e">
        <f>VLOOKUP(J14,'validation lists'!$C$3:$D$11,2,FALSE)</f>
        <v>#N/A</v>
      </c>
      <c r="L14" s="20">
        <v>5</v>
      </c>
      <c r="M14" s="76" t="e">
        <f t="shared" si="0"/>
        <v>#N/A</v>
      </c>
      <c r="N14" s="20" t="e">
        <f t="shared" si="2"/>
        <v>#N/A</v>
      </c>
      <c r="O14" s="82" t="s">
        <v>126</v>
      </c>
      <c r="P14" s="20">
        <f>'2. Assessment'!Q33</f>
        <v>0</v>
      </c>
      <c r="Q14" s="20" t="e">
        <f>VLOOKUP(P14,'validation lists'!$C$3:$D$11,2,FALSE)</f>
        <v>#N/A</v>
      </c>
      <c r="R14" s="20">
        <v>5</v>
      </c>
      <c r="S14" s="76" t="e">
        <f t="shared" si="1"/>
        <v>#N/A</v>
      </c>
      <c r="T14" s="20" t="e">
        <f t="shared" si="3"/>
        <v>#N/A</v>
      </c>
      <c r="U14" s="187" t="s">
        <v>126</v>
      </c>
      <c r="V14" s="188">
        <f>'2. Assessment'!S33</f>
        <v>0</v>
      </c>
      <c r="W14" s="188" t="e">
        <f>VLOOKUP(V14,'validation lists'!$C$3:$D$11,2,FALSE)</f>
        <v>#N/A</v>
      </c>
      <c r="X14" s="188">
        <v>5</v>
      </c>
      <c r="Y14" s="189" t="e">
        <f>W14/X14</f>
        <v>#N/A</v>
      </c>
      <c r="Z14" s="188" t="e">
        <f t="shared" ref="Z14" si="5">IF(Y14&lt;=0.2,"low",IF(Y14&lt;=0.4666,"medium",IF(Y14&lt;=0.7333,"high","very high")))</f>
        <v>#N/A</v>
      </c>
      <c r="AA14" s="82"/>
      <c r="AB14" s="20"/>
      <c r="AC14" s="20"/>
      <c r="AD14" s="20"/>
      <c r="AE14" s="76"/>
      <c r="AF14" s="20"/>
      <c r="AG14" s="184"/>
      <c r="AH14" s="73"/>
      <c r="AI14" s="73"/>
      <c r="AJ14" s="73"/>
      <c r="AK14" s="81"/>
      <c r="AL14" s="73"/>
    </row>
    <row r="15" spans="1:38" ht="123.75">
      <c r="A15" s="74"/>
      <c r="B15" s="74">
        <v>8</v>
      </c>
      <c r="C15" s="194" t="s">
        <v>139</v>
      </c>
      <c r="D15" s="195">
        <v>12.14</v>
      </c>
      <c r="E15" s="200" t="s">
        <v>156</v>
      </c>
      <c r="F15" s="200"/>
      <c r="G15" s="203" t="s">
        <v>157</v>
      </c>
      <c r="H15" s="203"/>
      <c r="I15" s="184" t="s">
        <v>129</v>
      </c>
      <c r="J15" s="185" t="e">
        <f>'2. Assessment'!#REF!</f>
        <v>#REF!</v>
      </c>
      <c r="K15" s="185"/>
      <c r="L15" s="185"/>
      <c r="M15" s="186" t="e">
        <f t="shared" si="0"/>
        <v>#DIV/0!</v>
      </c>
      <c r="N15" s="185" t="e">
        <f t="shared" si="2"/>
        <v>#DIV/0!</v>
      </c>
      <c r="O15" s="184" t="s">
        <v>129</v>
      </c>
      <c r="P15" s="185" t="e">
        <f>'2. Assessment'!#REF!</f>
        <v>#REF!</v>
      </c>
      <c r="Q15" s="185"/>
      <c r="R15" s="185"/>
      <c r="S15" s="186" t="e">
        <f t="shared" si="1"/>
        <v>#DIV/0!</v>
      </c>
      <c r="T15" s="185" t="e">
        <f t="shared" si="3"/>
        <v>#DIV/0!</v>
      </c>
      <c r="U15" s="184"/>
      <c r="V15" s="185"/>
      <c r="W15" s="185"/>
      <c r="X15" s="185"/>
      <c r="Y15" s="186"/>
      <c r="Z15" s="185"/>
      <c r="AA15" s="184"/>
      <c r="AB15" s="185"/>
      <c r="AC15" s="185"/>
      <c r="AD15" s="185"/>
      <c r="AE15" s="186"/>
      <c r="AF15" s="185"/>
      <c r="AG15" s="184"/>
      <c r="AH15" s="73"/>
      <c r="AI15" s="73"/>
      <c r="AJ15" s="73"/>
      <c r="AK15" s="81"/>
      <c r="AL15" s="73"/>
    </row>
    <row r="16" spans="1:38" ht="203.25" customHeight="1">
      <c r="A16" s="74">
        <v>7</v>
      </c>
      <c r="B16" s="74"/>
      <c r="C16" s="235" t="s">
        <v>139</v>
      </c>
      <c r="D16" s="225" t="s">
        <v>158</v>
      </c>
      <c r="E16" s="231" t="s">
        <v>159</v>
      </c>
      <c r="F16" s="226" t="s">
        <v>160</v>
      </c>
      <c r="G16" s="236"/>
      <c r="H16" s="236" t="s">
        <v>161</v>
      </c>
      <c r="I16" s="187" t="s">
        <v>126</v>
      </c>
      <c r="J16" s="188">
        <f>'2. Assessment'!O37</f>
        <v>0</v>
      </c>
      <c r="K16" s="188" t="e">
        <f>VLOOKUP(J16,'validation lists'!$C$3:$D$11,2,FALSE)</f>
        <v>#N/A</v>
      </c>
      <c r="L16" s="188">
        <v>5</v>
      </c>
      <c r="M16" s="189" t="e">
        <f t="shared" ref="M16" si="6">K16/L16</f>
        <v>#N/A</v>
      </c>
      <c r="N16" s="188" t="e">
        <f t="shared" ref="N16" si="7">IF(M16&lt;=0.2,"low",IF(M16&lt;=0.4666,"medium",IF(M16&lt;=0.7333,"high","very high")))</f>
        <v>#N/A</v>
      </c>
      <c r="O16" s="187" t="s">
        <v>126</v>
      </c>
      <c r="P16" s="188">
        <f>'2. Assessment'!Q37</f>
        <v>0</v>
      </c>
      <c r="Q16" s="188" t="e">
        <f>VLOOKUP(P16,'validation lists'!$C$3:$D$11,2,FALSE)</f>
        <v>#N/A</v>
      </c>
      <c r="R16" s="188">
        <v>5</v>
      </c>
      <c r="S16" s="189" t="e">
        <f t="shared" ref="S16" si="8">Q16/R16</f>
        <v>#N/A</v>
      </c>
      <c r="T16" s="188" t="e">
        <f t="shared" ref="T16" si="9">IF(S16&lt;=0.2,"low",IF(S16&lt;=0.4666,"medium",IF(S16&lt;=0.7333,"high","very high")))</f>
        <v>#N/A</v>
      </c>
      <c r="U16" s="187" t="s">
        <v>126</v>
      </c>
      <c r="V16" s="188">
        <f>'2. Assessment'!S37</f>
        <v>0</v>
      </c>
      <c r="W16" s="188" t="e">
        <f>VLOOKUP(V16,'validation lists'!$C$3:$D$11,2,FALSE)</f>
        <v>#N/A</v>
      </c>
      <c r="X16" s="188">
        <v>5</v>
      </c>
      <c r="Y16" s="189" t="e">
        <f>W16/X16</f>
        <v>#N/A</v>
      </c>
      <c r="Z16" s="188" t="e">
        <f t="shared" ref="Z16" si="10">IF(Y16&lt;=0.2,"low",IF(Y16&lt;=0.4666,"medium",IF(Y16&lt;=0.7333,"high","very high")))</f>
        <v>#N/A</v>
      </c>
      <c r="AA16" s="82"/>
      <c r="AB16" s="20"/>
      <c r="AC16" s="20"/>
      <c r="AD16" s="20"/>
      <c r="AE16" s="76"/>
      <c r="AF16" s="20"/>
      <c r="AG16" s="184"/>
      <c r="AH16" s="73"/>
      <c r="AI16" s="73"/>
      <c r="AJ16" s="73"/>
      <c r="AK16" s="81"/>
      <c r="AL16" s="73"/>
    </row>
    <row r="17" spans="1:38" ht="291.75" customHeight="1">
      <c r="A17" s="74"/>
      <c r="B17" s="74">
        <v>11</v>
      </c>
      <c r="C17" s="194" t="s">
        <v>162</v>
      </c>
      <c r="D17" s="195">
        <v>13.7</v>
      </c>
      <c r="E17" s="205" t="s">
        <v>163</v>
      </c>
      <c r="F17" s="205" t="s">
        <v>164</v>
      </c>
      <c r="G17" s="230" t="s">
        <v>165</v>
      </c>
      <c r="H17" s="230" t="s">
        <v>165</v>
      </c>
      <c r="I17" s="184" t="s">
        <v>129</v>
      </c>
      <c r="J17" s="185" t="e">
        <f>'2. Assessment'!#REF!</f>
        <v>#REF!</v>
      </c>
      <c r="K17" s="185"/>
      <c r="L17" s="185"/>
      <c r="M17" s="186" t="e">
        <f>K17/L17</f>
        <v>#DIV/0!</v>
      </c>
      <c r="N17" s="185" t="e">
        <f>IF(M17&lt;=0.2,"low",IF(M17&lt;=0.4666,"medium",IF(M17&lt;=0.7333,"high","very high")))</f>
        <v>#DIV/0!</v>
      </c>
      <c r="O17" s="184" t="s">
        <v>129</v>
      </c>
      <c r="P17" s="185" t="e">
        <f>'2. Assessment'!#REF!</f>
        <v>#REF!</v>
      </c>
      <c r="Q17" s="185"/>
      <c r="R17" s="185"/>
      <c r="S17" s="186" t="e">
        <f>Q17/R17</f>
        <v>#DIV/0!</v>
      </c>
      <c r="T17" s="185" t="e">
        <f>IF(S17&lt;=0.2,"low",IF(S17&lt;=0.4666,"medium",IF(S17&lt;=0.7333,"high","very high")))</f>
        <v>#DIV/0!</v>
      </c>
      <c r="U17" s="184" t="s">
        <v>129</v>
      </c>
      <c r="V17" s="185"/>
      <c r="W17" s="185"/>
      <c r="X17" s="185"/>
      <c r="Y17" s="186" t="e">
        <f>W17/X17</f>
        <v>#DIV/0!</v>
      </c>
      <c r="Z17" s="185" t="e">
        <f>IF(Y17&lt;=0.2,"low",IF(Y17&lt;=0.4666,"medium",IF(Y17&lt;=0.7333,"high","very high")))</f>
        <v>#DIV/0!</v>
      </c>
      <c r="AA17" s="184"/>
      <c r="AB17" s="185"/>
      <c r="AC17" s="185"/>
      <c r="AD17" s="185"/>
      <c r="AE17" s="186"/>
      <c r="AF17" s="185"/>
      <c r="AG17" s="184"/>
      <c r="AH17" s="73"/>
      <c r="AI17" s="73"/>
      <c r="AJ17" s="73"/>
      <c r="AK17" s="81"/>
      <c r="AL17" s="73"/>
    </row>
    <row r="18" spans="1:38" s="144" customFormat="1">
      <c r="A18" s="86"/>
      <c r="B18" s="86"/>
      <c r="C18" s="204" t="str">
        <f>C15</f>
        <v>12. Privileged Account Management</v>
      </c>
      <c r="D18" s="139"/>
      <c r="E18" s="140"/>
      <c r="F18" s="140"/>
      <c r="G18" s="151"/>
      <c r="H18" s="151"/>
      <c r="I18" s="138"/>
      <c r="J18" s="138"/>
      <c r="K18" s="138" t="e">
        <f>SUM(K11:K17)</f>
        <v>#N/A</v>
      </c>
      <c r="L18" s="138">
        <f>SUM(L11:L17)</f>
        <v>20</v>
      </c>
      <c r="M18" s="141" t="e">
        <f t="shared" si="0"/>
        <v>#N/A</v>
      </c>
      <c r="N18" s="138" t="e">
        <f>IF(M18&lt;=0.2,"low",IF(M18&lt;=0.4666,"medium",IF(M18&lt;=0.7333,"high","very high")))</f>
        <v>#N/A</v>
      </c>
      <c r="O18" s="138"/>
      <c r="P18" s="138"/>
      <c r="Q18" s="138" t="e">
        <f>SUM(Q11:Q17)</f>
        <v>#N/A</v>
      </c>
      <c r="R18" s="138">
        <f>SUM(R11:R17)</f>
        <v>20</v>
      </c>
      <c r="S18" s="141" t="e">
        <f t="shared" si="1"/>
        <v>#N/A</v>
      </c>
      <c r="T18" s="138" t="e">
        <f>IF(S18&lt;=0.2,"low",IF(S18&lt;=0.4666,"medium",IF(S18&lt;=0.7333,"high","very high")))</f>
        <v>#N/A</v>
      </c>
      <c r="U18" s="138"/>
      <c r="V18" s="138"/>
      <c r="W18" s="138" t="e">
        <f>SUM(W11:W17)</f>
        <v>#N/A</v>
      </c>
      <c r="X18" s="138">
        <f>SUM(X11:X17)</f>
        <v>20</v>
      </c>
      <c r="Y18" s="141" t="e">
        <f>W18/X18</f>
        <v>#N/A</v>
      </c>
      <c r="Z18" s="138" t="e">
        <f>IF(Y18&lt;=0.2,"low",IF(Y18&lt;=0.4666,"medium",IF(Y18&lt;=0.7333,"high","very high")))</f>
        <v>#N/A</v>
      </c>
      <c r="AA18" s="138"/>
      <c r="AB18" s="138"/>
      <c r="AC18" s="138"/>
      <c r="AD18" s="138"/>
      <c r="AE18" s="141"/>
      <c r="AF18" s="138"/>
      <c r="AG18" s="138"/>
      <c r="AH18" s="142"/>
      <c r="AI18" s="142"/>
      <c r="AJ18" s="142"/>
      <c r="AK18" s="143"/>
      <c r="AL18" s="142"/>
    </row>
    <row r="19" spans="1:38" ht="176.25" customHeight="1">
      <c r="A19" s="74">
        <v>8</v>
      </c>
      <c r="B19" s="74">
        <v>9</v>
      </c>
      <c r="C19" s="25" t="s">
        <v>162</v>
      </c>
      <c r="D19" s="19" t="s">
        <v>166</v>
      </c>
      <c r="E19" s="26" t="s">
        <v>167</v>
      </c>
      <c r="F19" s="26" t="s">
        <v>168</v>
      </c>
      <c r="G19" s="26" t="s">
        <v>169</v>
      </c>
      <c r="H19" s="26" t="s">
        <v>170</v>
      </c>
      <c r="I19" s="82" t="s">
        <v>126</v>
      </c>
      <c r="J19" s="20">
        <f>'2. Assessment'!O43</f>
        <v>0</v>
      </c>
      <c r="K19" s="20" t="e">
        <f>VLOOKUP(J19,'validation lists'!$C$3:$D$11,2,FALSE)</f>
        <v>#N/A</v>
      </c>
      <c r="L19" s="20">
        <v>5</v>
      </c>
      <c r="M19" s="76" t="e">
        <f t="shared" si="0"/>
        <v>#N/A</v>
      </c>
      <c r="N19" s="20" t="e">
        <f t="shared" ref="N19:N21" si="11">IF(M19&lt;=0.2,"low",IF(M19&lt;=0.4666,"medium",IF(M19&lt;=0.7333,"high","very high")))</f>
        <v>#N/A</v>
      </c>
      <c r="O19" s="184" t="s">
        <v>129</v>
      </c>
      <c r="P19" s="185">
        <f>'2. Assessment'!Q43</f>
        <v>0</v>
      </c>
      <c r="Q19" s="185"/>
      <c r="R19" s="185"/>
      <c r="S19" s="186" t="e">
        <f t="shared" si="1"/>
        <v>#DIV/0!</v>
      </c>
      <c r="T19" s="185" t="e">
        <f t="shared" ref="T19:T20" si="12">IF(S19&lt;=0.2,"low",IF(S19&lt;=0.4666,"medium",IF(S19&lt;=0.7333,"high","very high")))</f>
        <v>#DIV/0!</v>
      </c>
      <c r="U19" s="82"/>
      <c r="V19" s="20"/>
      <c r="W19" s="20"/>
      <c r="X19" s="20"/>
      <c r="Y19" s="76"/>
      <c r="Z19" s="20"/>
      <c r="AA19" s="82"/>
      <c r="AB19" s="20"/>
      <c r="AC19" s="20"/>
      <c r="AD19" s="20"/>
      <c r="AE19" s="76"/>
      <c r="AF19" s="20"/>
      <c r="AG19" s="184"/>
      <c r="AH19" s="73"/>
      <c r="AI19" s="73"/>
      <c r="AJ19" s="73"/>
      <c r="AK19" s="81"/>
      <c r="AL19" s="73"/>
    </row>
    <row r="20" spans="1:38" ht="90">
      <c r="A20" s="74"/>
      <c r="B20" s="74">
        <v>10</v>
      </c>
      <c r="C20" s="194" t="s">
        <v>162</v>
      </c>
      <c r="D20" s="195" t="s">
        <v>171</v>
      </c>
      <c r="E20" s="200" t="s">
        <v>172</v>
      </c>
      <c r="F20" s="200"/>
      <c r="G20" s="200" t="s">
        <v>173</v>
      </c>
      <c r="H20" s="200"/>
      <c r="I20" s="184" t="s">
        <v>129</v>
      </c>
      <c r="J20" s="185" t="e">
        <f>'2. Assessment'!#REF!</f>
        <v>#REF!</v>
      </c>
      <c r="K20" s="185"/>
      <c r="L20" s="185"/>
      <c r="M20" s="186" t="e">
        <f t="shared" si="0"/>
        <v>#DIV/0!</v>
      </c>
      <c r="N20" s="185" t="e">
        <f t="shared" si="11"/>
        <v>#DIV/0!</v>
      </c>
      <c r="O20" s="184" t="s">
        <v>129</v>
      </c>
      <c r="P20" s="185" t="e">
        <f>'2. Assessment'!#REF!</f>
        <v>#REF!</v>
      </c>
      <c r="Q20" s="185"/>
      <c r="R20" s="185"/>
      <c r="S20" s="186" t="e">
        <f t="shared" si="1"/>
        <v>#DIV/0!</v>
      </c>
      <c r="T20" s="185" t="e">
        <f t="shared" si="12"/>
        <v>#DIV/0!</v>
      </c>
      <c r="U20" s="184"/>
      <c r="V20" s="185"/>
      <c r="W20" s="185"/>
      <c r="X20" s="185"/>
      <c r="Y20" s="186"/>
      <c r="Z20" s="185"/>
      <c r="AA20" s="184"/>
      <c r="AB20" s="185"/>
      <c r="AC20" s="185"/>
      <c r="AD20" s="185"/>
      <c r="AE20" s="186"/>
      <c r="AF20" s="185"/>
      <c r="AG20" s="184"/>
      <c r="AH20" s="73"/>
      <c r="AI20" s="73"/>
      <c r="AJ20" s="73"/>
      <c r="AK20" s="81"/>
      <c r="AL20" s="73"/>
    </row>
    <row r="21" spans="1:38" ht="213.75">
      <c r="A21" s="74">
        <v>9</v>
      </c>
      <c r="B21" s="74">
        <v>12</v>
      </c>
      <c r="C21" s="18" t="s">
        <v>162</v>
      </c>
      <c r="D21" s="19">
        <v>13.9</v>
      </c>
      <c r="E21" s="28" t="s">
        <v>174</v>
      </c>
      <c r="F21" s="28" t="s">
        <v>175</v>
      </c>
      <c r="G21" s="28" t="s">
        <v>176</v>
      </c>
      <c r="H21" s="28" t="s">
        <v>177</v>
      </c>
      <c r="I21" s="82" t="s">
        <v>126</v>
      </c>
      <c r="J21" s="20">
        <f>'2. Assessment'!O47</f>
        <v>0</v>
      </c>
      <c r="K21" s="20" t="e">
        <f>VLOOKUP(J21,'validation lists'!$C$3:$D$11,2,FALSE)</f>
        <v>#N/A</v>
      </c>
      <c r="L21" s="20">
        <v>5</v>
      </c>
      <c r="M21" s="76" t="e">
        <f t="shared" si="0"/>
        <v>#N/A</v>
      </c>
      <c r="N21" s="20" t="e">
        <f t="shared" si="11"/>
        <v>#N/A</v>
      </c>
      <c r="O21" s="82"/>
      <c r="P21" s="20"/>
      <c r="Q21" s="20"/>
      <c r="R21" s="20"/>
      <c r="S21" s="20"/>
      <c r="T21" s="20"/>
      <c r="U21" s="184" t="s">
        <v>129</v>
      </c>
      <c r="V21" s="185">
        <f>'2. Assessment'!S47</f>
        <v>0</v>
      </c>
      <c r="W21" s="185"/>
      <c r="X21" s="185"/>
      <c r="Y21" s="186" t="e">
        <f>W21/X21</f>
        <v>#DIV/0!</v>
      </c>
      <c r="Z21" s="185" t="e">
        <f t="shared" ref="Z21" si="13">IF(Y21&lt;=0.2,"low",IF(Y21&lt;=0.4666,"medium",IF(Y21&lt;=0.7333,"high","very high")))</f>
        <v>#DIV/0!</v>
      </c>
      <c r="AA21" s="82"/>
      <c r="AB21" s="20"/>
      <c r="AC21" s="20"/>
      <c r="AD21" s="20"/>
      <c r="AE21" s="76"/>
      <c r="AF21" s="20"/>
      <c r="AG21" s="184"/>
      <c r="AH21" s="73"/>
      <c r="AI21" s="73"/>
      <c r="AJ21" s="73"/>
      <c r="AK21" s="81"/>
      <c r="AL21" s="73"/>
    </row>
    <row r="22" spans="1:38" s="144" customFormat="1">
      <c r="A22" s="86"/>
      <c r="B22" s="86"/>
      <c r="C22" s="197" t="str">
        <f>C21</f>
        <v>13. Securing User Accounts</v>
      </c>
      <c r="D22" s="139"/>
      <c r="E22" s="156"/>
      <c r="F22" s="156"/>
      <c r="G22" s="156"/>
      <c r="H22" s="156"/>
      <c r="I22" s="138"/>
      <c r="J22" s="138"/>
      <c r="K22" s="138" t="e">
        <f>SUM(K19:K21)</f>
        <v>#N/A</v>
      </c>
      <c r="L22" s="138">
        <f>SUM(L19:L21)</f>
        <v>10</v>
      </c>
      <c r="M22" s="141" t="e">
        <f t="shared" si="0"/>
        <v>#N/A</v>
      </c>
      <c r="N22" s="138" t="e">
        <f>IF(M22&lt;=0.2,"low",IF(M22&lt;=0.4666,"medium",IF(M22&lt;=0.7333,"high","very high")))</f>
        <v>#N/A</v>
      </c>
      <c r="O22" s="138"/>
      <c r="P22" s="138"/>
      <c r="Q22" s="138">
        <f>SUM(Q19:Q21)</f>
        <v>0</v>
      </c>
      <c r="R22" s="138">
        <f>SUM(R19:R21)</f>
        <v>0</v>
      </c>
      <c r="S22" s="141" t="e">
        <f>Q22/R22</f>
        <v>#DIV/0!</v>
      </c>
      <c r="T22" s="138" t="e">
        <f>IF(S22&lt;=0.2,"low",IF(S22&lt;=0.4666,"medium",IF(S22&lt;=0.7333,"high","very high")))</f>
        <v>#DIV/0!</v>
      </c>
      <c r="U22" s="138"/>
      <c r="V22" s="138"/>
      <c r="W22" s="138">
        <f>SUM(W19:W21)</f>
        <v>0</v>
      </c>
      <c r="X22" s="138">
        <f>SUM(X19:X21)</f>
        <v>0</v>
      </c>
      <c r="Y22" s="141" t="e">
        <f>W22/X22</f>
        <v>#DIV/0!</v>
      </c>
      <c r="Z22" s="138" t="e">
        <f>IF(Y22&lt;=0.2,"low",IF(Y22&lt;=0.4666,"medium",IF(Y22&lt;=0.7333,"high","very high")))</f>
        <v>#DIV/0!</v>
      </c>
      <c r="AA22" s="138"/>
      <c r="AB22" s="138"/>
      <c r="AC22" s="138"/>
      <c r="AD22" s="138"/>
      <c r="AE22" s="141"/>
      <c r="AF22" s="138"/>
      <c r="AG22" s="138"/>
      <c r="AH22" s="142"/>
      <c r="AI22" s="142"/>
      <c r="AJ22" s="142"/>
      <c r="AK22" s="143"/>
      <c r="AL22" s="142"/>
    </row>
    <row r="23" spans="1:38" ht="230.25" customHeight="1">
      <c r="A23" s="74">
        <v>10</v>
      </c>
      <c r="B23" s="74">
        <v>13</v>
      </c>
      <c r="C23" s="18" t="s">
        <v>178</v>
      </c>
      <c r="D23" s="19" t="s">
        <v>179</v>
      </c>
      <c r="E23" s="21" t="s">
        <v>180</v>
      </c>
      <c r="F23" s="21" t="s">
        <v>180</v>
      </c>
      <c r="G23" s="21" t="s">
        <v>181</v>
      </c>
      <c r="H23" s="21" t="s">
        <v>182</v>
      </c>
      <c r="I23" s="82" t="s">
        <v>126</v>
      </c>
      <c r="J23" s="20">
        <f>'2. Assessment'!O53</f>
        <v>0</v>
      </c>
      <c r="K23" s="20" t="e">
        <f>VLOOKUP(J23,'validation lists'!$C$3:$D$11,2,FALSE)</f>
        <v>#N/A</v>
      </c>
      <c r="L23" s="20">
        <v>5</v>
      </c>
      <c r="M23" s="76" t="e">
        <f t="shared" si="0"/>
        <v>#N/A</v>
      </c>
      <c r="N23" s="20" t="e">
        <f>IF(M23&lt;=0.2,"low",IF(M23&lt;=0.4666,"medium",IF(M23&lt;=0.7333,"high","very high")))</f>
        <v>#N/A</v>
      </c>
      <c r="O23" s="82" t="s">
        <v>126</v>
      </c>
      <c r="P23" s="20">
        <f>'2. Assessment'!Q53</f>
        <v>0</v>
      </c>
      <c r="Q23" s="20" t="e">
        <f>VLOOKUP(P23,'validation lists'!$C$3:$D$11,2,FALSE)</f>
        <v>#N/A</v>
      </c>
      <c r="R23" s="20">
        <v>5</v>
      </c>
      <c r="S23" s="76" t="e">
        <f>Q23/R23</f>
        <v>#N/A</v>
      </c>
      <c r="T23" s="20" t="e">
        <f>IF(S23&lt;=0.2,"low",IF(S23&lt;=0.4666,"medium",IF(S23&lt;=0.7333,"high","very high")))</f>
        <v>#N/A</v>
      </c>
      <c r="U23" s="82" t="s">
        <v>126</v>
      </c>
      <c r="V23" s="20">
        <f>'2. Assessment'!S53</f>
        <v>0</v>
      </c>
      <c r="W23" s="20" t="e">
        <f>VLOOKUP(V23,'validation lists'!$C$3:$D$11,2,FALSE)</f>
        <v>#N/A</v>
      </c>
      <c r="X23" s="20">
        <v>5</v>
      </c>
      <c r="Y23" s="76" t="e">
        <f>W23/X23</f>
        <v>#N/A</v>
      </c>
      <c r="Z23" s="20" t="e">
        <f t="shared" ref="Z23:Z24" si="14">IF(Y23&lt;=0.2,"low",IF(Y23&lt;=0.4666,"medium",IF(Y23&lt;=0.7333,"high","very high")))</f>
        <v>#N/A</v>
      </c>
      <c r="AA23" s="82"/>
      <c r="AB23" s="20"/>
      <c r="AC23" s="20"/>
      <c r="AD23" s="20"/>
      <c r="AE23" s="76"/>
      <c r="AF23" s="20"/>
      <c r="AG23" s="184"/>
      <c r="AH23" s="73"/>
      <c r="AI23" s="73"/>
      <c r="AJ23" s="73"/>
      <c r="AK23" s="81"/>
      <c r="AL23" s="73"/>
    </row>
    <row r="24" spans="1:38" ht="146.25">
      <c r="A24" s="74">
        <v>11</v>
      </c>
      <c r="B24" s="74">
        <v>14</v>
      </c>
      <c r="C24" s="25" t="s">
        <v>178</v>
      </c>
      <c r="D24" s="19" t="s">
        <v>183</v>
      </c>
      <c r="E24" s="26" t="s">
        <v>184</v>
      </c>
      <c r="F24" s="26" t="s">
        <v>184</v>
      </c>
      <c r="G24" s="26" t="s">
        <v>185</v>
      </c>
      <c r="H24" s="26" t="s">
        <v>185</v>
      </c>
      <c r="I24" s="82"/>
      <c r="J24" s="20"/>
      <c r="K24" s="20"/>
      <c r="L24" s="20"/>
      <c r="M24" s="76"/>
      <c r="N24" s="20"/>
      <c r="O24" s="82"/>
      <c r="P24" s="20"/>
      <c r="Q24" s="20"/>
      <c r="R24" s="20"/>
      <c r="S24" s="20"/>
      <c r="T24" s="20"/>
      <c r="U24" s="82" t="s">
        <v>126</v>
      </c>
      <c r="V24" s="20">
        <f>'2. Assessment'!S57</f>
        <v>0</v>
      </c>
      <c r="W24" s="20" t="e">
        <f>VLOOKUP(V24,'validation lists'!$C$3:$D$11,2,FALSE)</f>
        <v>#N/A</v>
      </c>
      <c r="X24" s="20">
        <v>5</v>
      </c>
      <c r="Y24" s="76" t="e">
        <f>W24/X24</f>
        <v>#N/A</v>
      </c>
      <c r="Z24" s="20" t="e">
        <f t="shared" si="14"/>
        <v>#N/A</v>
      </c>
      <c r="AA24" s="82"/>
      <c r="AB24" s="20"/>
      <c r="AC24" s="20"/>
      <c r="AD24" s="20"/>
      <c r="AE24" s="76"/>
      <c r="AF24" s="20"/>
      <c r="AG24" s="184"/>
      <c r="AH24" s="73"/>
      <c r="AI24" s="73"/>
      <c r="AJ24" s="73"/>
      <c r="AK24" s="81"/>
      <c r="AL24" s="73"/>
    </row>
    <row r="25" spans="1:38" ht="140.25" customHeight="1">
      <c r="A25" s="74">
        <v>12</v>
      </c>
      <c r="B25" s="74">
        <v>15</v>
      </c>
      <c r="C25" s="18" t="s">
        <v>178</v>
      </c>
      <c r="D25" s="22" t="s">
        <v>186</v>
      </c>
      <c r="E25" s="21" t="s">
        <v>187</v>
      </c>
      <c r="F25" s="21" t="s">
        <v>187</v>
      </c>
      <c r="G25" s="21" t="s">
        <v>188</v>
      </c>
      <c r="H25" s="21" t="s">
        <v>188</v>
      </c>
      <c r="I25" s="82"/>
      <c r="J25" s="20"/>
      <c r="K25" s="20"/>
      <c r="L25" s="20"/>
      <c r="M25" s="76"/>
      <c r="N25" s="20"/>
      <c r="O25" s="82"/>
      <c r="P25" s="20"/>
      <c r="Q25" s="20"/>
      <c r="R25" s="20"/>
      <c r="S25" s="20"/>
      <c r="T25" s="20"/>
      <c r="U25" s="84"/>
      <c r="V25" s="19"/>
      <c r="W25" s="19"/>
      <c r="X25" s="19"/>
      <c r="Y25" s="80"/>
      <c r="Z25" s="19"/>
      <c r="AA25" s="82" t="s">
        <v>126</v>
      </c>
      <c r="AB25" s="20">
        <f>'2. Assessment'!U62</f>
        <v>0</v>
      </c>
      <c r="AC25" s="20" t="e">
        <f>VLOOKUP(AB25,'validation lists'!$C$3:$D$11,2,FALSE)</f>
        <v>#N/A</v>
      </c>
      <c r="AD25" s="20">
        <v>5</v>
      </c>
      <c r="AE25" s="76" t="e">
        <f>AC25/AD25</f>
        <v>#N/A</v>
      </c>
      <c r="AF25" s="20" t="e">
        <f t="shared" ref="AF25:AF27" si="15">IF(AE25&lt;=0.2,"low",IF(AE25&lt;=0.4666,"medium",IF(AE25&lt;=0.7333,"high","very high")))</f>
        <v>#N/A</v>
      </c>
      <c r="AG25" s="184"/>
      <c r="AH25" s="73"/>
      <c r="AI25" s="73"/>
      <c r="AJ25" s="73"/>
      <c r="AK25" s="81"/>
      <c r="AL25" s="73"/>
    </row>
    <row r="26" spans="1:38" ht="67.5">
      <c r="A26" s="74">
        <v>13</v>
      </c>
      <c r="B26" s="74">
        <v>16</v>
      </c>
      <c r="C26" s="18" t="s">
        <v>178</v>
      </c>
      <c r="D26" s="22" t="s">
        <v>189</v>
      </c>
      <c r="E26" s="21" t="s">
        <v>190</v>
      </c>
      <c r="F26" s="21" t="s">
        <v>190</v>
      </c>
      <c r="G26" s="21" t="s">
        <v>191</v>
      </c>
      <c r="H26" s="21" t="s">
        <v>191</v>
      </c>
      <c r="I26" s="82"/>
      <c r="J26" s="20"/>
      <c r="K26" s="20"/>
      <c r="L26" s="20"/>
      <c r="M26" s="76"/>
      <c r="N26" s="20"/>
      <c r="O26" s="82"/>
      <c r="P26" s="20"/>
      <c r="Q26" s="20"/>
      <c r="R26" s="20"/>
      <c r="S26" s="20"/>
      <c r="T26" s="20"/>
      <c r="U26" s="84"/>
      <c r="V26" s="19"/>
      <c r="W26" s="19"/>
      <c r="X26" s="19"/>
      <c r="Y26" s="80"/>
      <c r="Z26" s="19"/>
      <c r="AA26" s="82" t="s">
        <v>126</v>
      </c>
      <c r="AB26" s="20">
        <f>'2. Assessment'!U66</f>
        <v>0</v>
      </c>
      <c r="AC26" s="20" t="e">
        <f>VLOOKUP(AB26,'validation lists'!$C$3:$D$11,2,FALSE)</f>
        <v>#N/A</v>
      </c>
      <c r="AD26" s="20">
        <v>5</v>
      </c>
      <c r="AE26" s="76" t="e">
        <f>AC26/AD26</f>
        <v>#N/A</v>
      </c>
      <c r="AF26" s="20" t="e">
        <f t="shared" si="15"/>
        <v>#N/A</v>
      </c>
      <c r="AG26" s="184"/>
      <c r="AH26" s="73"/>
      <c r="AI26" s="73"/>
      <c r="AJ26" s="73"/>
      <c r="AK26" s="81"/>
      <c r="AL26" s="73"/>
    </row>
    <row r="27" spans="1:38" ht="213" customHeight="1">
      <c r="A27" s="74">
        <v>14</v>
      </c>
      <c r="B27" s="74"/>
      <c r="C27" s="238" t="s">
        <v>178</v>
      </c>
      <c r="D27" s="239" t="s">
        <v>192</v>
      </c>
      <c r="E27" s="231" t="s">
        <v>193</v>
      </c>
      <c r="F27" s="226" t="s">
        <v>194</v>
      </c>
      <c r="G27" s="226"/>
      <c r="H27" s="226" t="s">
        <v>195</v>
      </c>
      <c r="I27" s="82"/>
      <c r="J27" s="20"/>
      <c r="K27" s="20"/>
      <c r="L27" s="20"/>
      <c r="M27" s="76"/>
      <c r="N27" s="20"/>
      <c r="O27" s="187" t="s">
        <v>126</v>
      </c>
      <c r="P27" s="188">
        <f>'2. Assessment'!Q70</f>
        <v>0</v>
      </c>
      <c r="Q27" s="188" t="e">
        <f>VLOOKUP(P27,'validation lists'!$C$3:$D$11,2,FALSE)</f>
        <v>#N/A</v>
      </c>
      <c r="R27" s="188">
        <v>5</v>
      </c>
      <c r="S27" s="188" t="e">
        <f>Q27/R27</f>
        <v>#N/A</v>
      </c>
      <c r="T27" s="188" t="e">
        <f t="shared" ref="T27" si="16">IF(S27&lt;=0.2,"low",IF(S27&lt;=0.4666,"medium",IF(S27&lt;=0.7333,"high","very high")))</f>
        <v>#N/A</v>
      </c>
      <c r="U27" s="237" t="s">
        <v>126</v>
      </c>
      <c r="V27" s="225">
        <f>'2. Assessment'!Q70</f>
        <v>0</v>
      </c>
      <c r="W27" s="225" t="e">
        <f>VLOOKUP(V27,'validation lists'!$C$3:$D$11,2,FALSE)</f>
        <v>#N/A</v>
      </c>
      <c r="X27" s="225">
        <v>5</v>
      </c>
      <c r="Y27" s="245" t="e">
        <f>W27/X27</f>
        <v>#N/A</v>
      </c>
      <c r="Z27" s="188" t="e">
        <f t="shared" ref="Z27" si="17">IF(Y27&lt;=0.2,"low",IF(Y27&lt;=0.4666,"medium",IF(Y27&lt;=0.7333,"high","very high")))</f>
        <v>#N/A</v>
      </c>
      <c r="AA27" s="187" t="s">
        <v>126</v>
      </c>
      <c r="AB27" s="188">
        <f>'2. Assessment'!Q70</f>
        <v>0</v>
      </c>
      <c r="AC27" s="188" t="e">
        <f>VLOOKUP(AB27,'validation lists'!$C$3:$D$11,2,FALSE)</f>
        <v>#N/A</v>
      </c>
      <c r="AD27" s="188">
        <v>5</v>
      </c>
      <c r="AE27" s="189" t="e">
        <f>AC27/AD27</f>
        <v>#N/A</v>
      </c>
      <c r="AF27" s="188" t="e">
        <f t="shared" si="15"/>
        <v>#N/A</v>
      </c>
      <c r="AG27" s="184"/>
      <c r="AH27" s="73"/>
      <c r="AI27" s="73"/>
      <c r="AJ27" s="73"/>
      <c r="AK27" s="81"/>
      <c r="AL27" s="73"/>
    </row>
    <row r="28" spans="1:38" s="144" customFormat="1">
      <c r="A28" s="86"/>
      <c r="B28" s="86"/>
      <c r="C28" s="197" t="str">
        <f>C26</f>
        <v>14. Vulnerability Management</v>
      </c>
      <c r="D28" s="154"/>
      <c r="E28" s="140"/>
      <c r="F28" s="140"/>
      <c r="G28" s="140"/>
      <c r="H28" s="140"/>
      <c r="I28" s="138"/>
      <c r="J28" s="138"/>
      <c r="K28" s="138" t="e">
        <f>SUM(K23:K27)</f>
        <v>#N/A</v>
      </c>
      <c r="L28" s="138">
        <f>SUM(L23:L27)</f>
        <v>5</v>
      </c>
      <c r="M28" s="141" t="e">
        <f>K28/L28</f>
        <v>#N/A</v>
      </c>
      <c r="N28" s="138" t="e">
        <f>IF(M28&lt;=0.2,"low",IF(M28&lt;=0.4666,"medium",IF(M28&lt;=0.7333,"high","very high")))</f>
        <v>#N/A</v>
      </c>
      <c r="O28" s="138"/>
      <c r="P28" s="138"/>
      <c r="Q28" s="138" t="e">
        <f>SUM(Q23:Q27)</f>
        <v>#N/A</v>
      </c>
      <c r="R28" s="138">
        <f>SUM(R23:R27)</f>
        <v>10</v>
      </c>
      <c r="S28" s="141" t="e">
        <f>Q28/R28</f>
        <v>#N/A</v>
      </c>
      <c r="T28" s="138" t="e">
        <f>IF(S28&lt;=0.2,"low",IF(S28&lt;=0.4666,"medium",IF(S28&lt;=0.7333,"high","very high")))</f>
        <v>#N/A</v>
      </c>
      <c r="U28" s="155"/>
      <c r="V28" s="139"/>
      <c r="W28" s="139" t="e">
        <f>SUM(W23:W27)</f>
        <v>#N/A</v>
      </c>
      <c r="X28" s="139">
        <f>SUM(X23:X27)</f>
        <v>15</v>
      </c>
      <c r="Y28" s="141" t="e">
        <f>W28/X28</f>
        <v>#N/A</v>
      </c>
      <c r="Z28" s="138" t="e">
        <f>IF(Y28&lt;=0.2,"low",IF(Y28&lt;=0.4666,"medium",IF(Y28&lt;=0.7333,"high","very high")))</f>
        <v>#N/A</v>
      </c>
      <c r="AA28" s="138"/>
      <c r="AB28" s="138"/>
      <c r="AC28" s="138" t="e">
        <f>SUM(AC23:AC27)</f>
        <v>#N/A</v>
      </c>
      <c r="AD28" s="138">
        <f>SUM(AD23:AD27)</f>
        <v>15</v>
      </c>
      <c r="AE28" s="141" t="e">
        <f>AC28/AD28</f>
        <v>#N/A</v>
      </c>
      <c r="AF28" s="138" t="e">
        <f>IF(AE28&lt;=0.2,"low",IF(AE28&lt;=0.4666,"medium",IF(AE28&lt;=0.7333,"high","very high")))</f>
        <v>#N/A</v>
      </c>
      <c r="AG28" s="138"/>
      <c r="AH28" s="142"/>
      <c r="AI28" s="142"/>
      <c r="AJ28" s="142"/>
      <c r="AK28" s="143"/>
      <c r="AL28" s="142"/>
    </row>
    <row r="29" spans="1:38" ht="281.25">
      <c r="A29" s="74">
        <v>15</v>
      </c>
      <c r="B29" s="74">
        <v>17</v>
      </c>
      <c r="C29" s="18" t="s">
        <v>196</v>
      </c>
      <c r="D29" s="19">
        <v>17.5</v>
      </c>
      <c r="E29" s="21" t="s">
        <v>197</v>
      </c>
      <c r="F29" s="21" t="s">
        <v>197</v>
      </c>
      <c r="G29" s="29" t="s">
        <v>198</v>
      </c>
      <c r="H29" s="29" t="s">
        <v>199</v>
      </c>
      <c r="I29" s="82" t="s">
        <v>126</v>
      </c>
      <c r="J29" s="20">
        <f>'2. Assessment'!O76</f>
        <v>0</v>
      </c>
      <c r="K29" s="20" t="e">
        <f>VLOOKUP(J29,'validation lists'!$C$3:$D$11,2,FALSE)</f>
        <v>#N/A</v>
      </c>
      <c r="L29" s="20">
        <v>5</v>
      </c>
      <c r="M29" s="76" t="e">
        <f>K29/L29</f>
        <v>#N/A</v>
      </c>
      <c r="N29" s="20" t="e">
        <f t="shared" ref="N29:N30" si="18">IF(M29&lt;=0.2,"low",IF(M29&lt;=0.4666,"medium",IF(M29&lt;=0.7333,"high","very high")))</f>
        <v>#N/A</v>
      </c>
      <c r="O29" s="82" t="s">
        <v>126</v>
      </c>
      <c r="P29" s="20">
        <f>'2. Assessment'!Q76</f>
        <v>0</v>
      </c>
      <c r="Q29" s="20" t="e">
        <f>VLOOKUP(P29,'validation lists'!$C$3:$D$11,2,FALSE)</f>
        <v>#N/A</v>
      </c>
      <c r="R29" s="20">
        <v>5</v>
      </c>
      <c r="S29" s="76" t="e">
        <f>Q29/R29</f>
        <v>#N/A</v>
      </c>
      <c r="T29" s="20" t="e">
        <f t="shared" ref="T29:T30" si="19">IF(S29&lt;=0.2,"low",IF(S29&lt;=0.4666,"medium",IF(S29&lt;=0.7333,"high","very high")))</f>
        <v>#N/A</v>
      </c>
      <c r="U29" s="82"/>
      <c r="V29" s="20"/>
      <c r="W29" s="20"/>
      <c r="X29" s="20"/>
      <c r="Y29" s="76"/>
      <c r="Z29" s="20"/>
      <c r="AA29" s="82"/>
      <c r="AB29" s="20"/>
      <c r="AC29" s="20"/>
      <c r="AD29" s="20"/>
      <c r="AE29" s="76"/>
      <c r="AF29" s="20"/>
      <c r="AG29" s="184"/>
      <c r="AH29" s="73"/>
      <c r="AI29" s="73"/>
      <c r="AJ29" s="73"/>
      <c r="AK29" s="81"/>
      <c r="AL29" s="73"/>
    </row>
    <row r="30" spans="1:38" ht="67.5">
      <c r="A30" s="74">
        <v>16</v>
      </c>
      <c r="B30" s="74">
        <v>18</v>
      </c>
      <c r="C30" s="18" t="s">
        <v>196</v>
      </c>
      <c r="D30" s="19" t="s">
        <v>200</v>
      </c>
      <c r="E30" s="21" t="s">
        <v>201</v>
      </c>
      <c r="F30" s="21" t="s">
        <v>201</v>
      </c>
      <c r="G30" s="21" t="s">
        <v>202</v>
      </c>
      <c r="H30" s="21" t="s">
        <v>202</v>
      </c>
      <c r="I30" s="82" t="s">
        <v>126</v>
      </c>
      <c r="J30" s="20">
        <f>'2. Assessment'!O80</f>
        <v>0</v>
      </c>
      <c r="K30" s="20" t="e">
        <f>VLOOKUP(J30,'validation lists'!$C$3:$D$11,2,FALSE)</f>
        <v>#N/A</v>
      </c>
      <c r="L30" s="20">
        <v>5</v>
      </c>
      <c r="M30" s="76" t="e">
        <f>K30/L30</f>
        <v>#N/A</v>
      </c>
      <c r="N30" s="20" t="e">
        <f t="shared" si="18"/>
        <v>#N/A</v>
      </c>
      <c r="O30" s="82" t="s">
        <v>126</v>
      </c>
      <c r="P30" s="20">
        <f>'2. Assessment'!Q80</f>
        <v>0</v>
      </c>
      <c r="Q30" s="20" t="e">
        <f>VLOOKUP(P30,'validation lists'!$C$3:$D$11,2,FALSE)</f>
        <v>#N/A</v>
      </c>
      <c r="R30" s="20">
        <v>5</v>
      </c>
      <c r="S30" s="76" t="e">
        <f>Q30/R30</f>
        <v>#N/A</v>
      </c>
      <c r="T30" s="20" t="e">
        <f t="shared" si="19"/>
        <v>#N/A</v>
      </c>
      <c r="U30" s="82"/>
      <c r="V30" s="20"/>
      <c r="W30" s="20"/>
      <c r="X30" s="20"/>
      <c r="Y30" s="76"/>
      <c r="Z30" s="20"/>
      <c r="AA30" s="82"/>
      <c r="AB30" s="20"/>
      <c r="AC30" s="20"/>
      <c r="AD30" s="20"/>
      <c r="AE30" s="76"/>
      <c r="AF30" s="20"/>
      <c r="AG30" s="184"/>
      <c r="AH30" s="73"/>
      <c r="AI30" s="73"/>
      <c r="AJ30" s="73"/>
      <c r="AK30" s="81"/>
      <c r="AL30" s="73"/>
    </row>
    <row r="31" spans="1:38" s="144" customFormat="1">
      <c r="A31" s="86"/>
      <c r="B31" s="86"/>
      <c r="C31" s="197" t="str">
        <f>C30</f>
        <v>17. Logging and Monitoring of UBC Systems</v>
      </c>
      <c r="D31" s="139"/>
      <c r="E31" s="153"/>
      <c r="F31" s="153"/>
      <c r="G31" s="153"/>
      <c r="H31" s="153"/>
      <c r="I31" s="138"/>
      <c r="J31" s="138"/>
      <c r="K31" s="138" t="e">
        <f>SUM(K29:K30)</f>
        <v>#N/A</v>
      </c>
      <c r="L31" s="138">
        <f>SUM(L29:L30)</f>
        <v>10</v>
      </c>
      <c r="M31" s="141" t="e">
        <f>K31/L31</f>
        <v>#N/A</v>
      </c>
      <c r="N31" s="138" t="e">
        <f>IF(M31&lt;=0.2,"low",IF(M31&lt;=0.4666,"medium",IF(M31&lt;=0.7333,"high","very high")))</f>
        <v>#N/A</v>
      </c>
      <c r="O31" s="138"/>
      <c r="P31" s="138"/>
      <c r="Q31" s="138" t="e">
        <f>SUM(Q29:Q30)</f>
        <v>#N/A</v>
      </c>
      <c r="R31" s="138">
        <f>SUM(R29:R30)</f>
        <v>10</v>
      </c>
      <c r="S31" s="141" t="e">
        <f>Q31/R31</f>
        <v>#N/A</v>
      </c>
      <c r="T31" s="138" t="e">
        <f>IF(S31&lt;=0.2,"low",IF(S31&lt;=0.4666,"medium",IF(S31&lt;=0.7333,"high","very high")))</f>
        <v>#N/A</v>
      </c>
      <c r="U31" s="138"/>
      <c r="V31" s="138"/>
      <c r="W31" s="138"/>
      <c r="X31" s="138"/>
      <c r="Y31" s="141"/>
      <c r="Z31" s="138"/>
      <c r="AA31" s="138"/>
      <c r="AB31" s="138"/>
      <c r="AC31" s="138"/>
      <c r="AD31" s="138"/>
      <c r="AE31" s="141"/>
      <c r="AF31" s="138"/>
      <c r="AG31" s="138"/>
      <c r="AH31" s="142"/>
      <c r="AI31" s="142"/>
      <c r="AJ31" s="142"/>
      <c r="AK31" s="143"/>
      <c r="AL31" s="142"/>
    </row>
    <row r="32" spans="1:38" ht="409.5">
      <c r="A32" s="74"/>
      <c r="B32" s="74">
        <v>19</v>
      </c>
      <c r="C32" s="194" t="s">
        <v>63</v>
      </c>
      <c r="D32" s="195" t="s">
        <v>203</v>
      </c>
      <c r="E32" s="196" t="s">
        <v>204</v>
      </c>
      <c r="F32" s="196"/>
      <c r="G32" s="196" t="s">
        <v>205</v>
      </c>
      <c r="H32" s="196"/>
      <c r="I32" s="184"/>
      <c r="J32" s="185"/>
      <c r="K32" s="185"/>
      <c r="L32" s="185"/>
      <c r="M32" s="186"/>
      <c r="N32" s="185"/>
      <c r="O32" s="184"/>
      <c r="P32" s="185"/>
      <c r="Q32" s="185"/>
      <c r="R32" s="185"/>
      <c r="S32" s="185"/>
      <c r="T32" s="185"/>
      <c r="U32" s="184"/>
      <c r="V32" s="185"/>
      <c r="W32" s="185"/>
      <c r="X32" s="185"/>
      <c r="Y32" s="186"/>
      <c r="Z32" s="185"/>
      <c r="AA32" s="184"/>
      <c r="AB32" s="185"/>
      <c r="AC32" s="185"/>
      <c r="AD32" s="185"/>
      <c r="AE32" s="186"/>
      <c r="AF32" s="185"/>
      <c r="AG32" s="184" t="s">
        <v>129</v>
      </c>
      <c r="AH32" s="73" t="e">
        <f>'2. Assessment'!#REF!</f>
        <v>#REF!</v>
      </c>
      <c r="AI32" s="20"/>
      <c r="AJ32" s="20"/>
      <c r="AK32" s="76" t="e">
        <f>AI32/AJ32</f>
        <v>#DIV/0!</v>
      </c>
      <c r="AL32" s="20" t="e">
        <f t="shared" ref="AL32" si="20">IF(AK32&lt;=0.2,"low",IF(AK32&lt;=0.4666,"medium",IF(AK32&lt;=0.7333,"high","very high")))</f>
        <v>#DIV/0!</v>
      </c>
    </row>
    <row r="33" spans="1:38" s="144" customFormat="1">
      <c r="A33" s="86"/>
      <c r="B33" s="86"/>
      <c r="C33" s="197" t="str">
        <f>C32</f>
        <v>18. Physical Security of UBC Datacentres</v>
      </c>
      <c r="D33" s="139"/>
      <c r="E33" s="152"/>
      <c r="F33" s="152"/>
      <c r="G33" s="152"/>
      <c r="H33" s="152"/>
      <c r="I33" s="138"/>
      <c r="J33" s="138"/>
      <c r="K33" s="138">
        <v>0</v>
      </c>
      <c r="L33" s="138"/>
      <c r="M33" s="141"/>
      <c r="N33" s="138"/>
      <c r="O33" s="138"/>
      <c r="P33" s="138"/>
      <c r="Q33" s="138"/>
      <c r="R33" s="138"/>
      <c r="S33" s="138"/>
      <c r="T33" s="138"/>
      <c r="U33" s="138"/>
      <c r="V33" s="138"/>
      <c r="W33" s="138"/>
      <c r="X33" s="138"/>
      <c r="Y33" s="141"/>
      <c r="Z33" s="138"/>
      <c r="AA33" s="138"/>
      <c r="AB33" s="138"/>
      <c r="AC33" s="138"/>
      <c r="AD33" s="138"/>
      <c r="AE33" s="141"/>
      <c r="AF33" s="138"/>
      <c r="AG33" s="138"/>
      <c r="AH33" s="142"/>
      <c r="AI33" s="138">
        <f>SUM(AI32)</f>
        <v>0</v>
      </c>
      <c r="AJ33" s="138">
        <f>SUM(AJ32)</f>
        <v>0</v>
      </c>
      <c r="AK33" s="141" t="e">
        <f>AI33/AJ33</f>
        <v>#DIV/0!</v>
      </c>
      <c r="AL33" s="138" t="e">
        <f>IF(AK33&lt;=0.2,"low",IF(AK33&lt;=0.4666,"medium",IF(AK33&lt;=0.7333,"high","very high")))</f>
        <v>#DIV/0!</v>
      </c>
    </row>
    <row r="34" spans="1:38" ht="222.75" customHeight="1">
      <c r="A34" s="74"/>
      <c r="B34" s="74">
        <v>20</v>
      </c>
      <c r="C34" s="194" t="s">
        <v>206</v>
      </c>
      <c r="D34" s="195">
        <v>19.399999999999999</v>
      </c>
      <c r="E34" s="205" t="s">
        <v>207</v>
      </c>
      <c r="F34" s="205"/>
      <c r="G34" s="205" t="s">
        <v>208</v>
      </c>
      <c r="H34" s="205"/>
      <c r="I34" s="184"/>
      <c r="J34" s="185"/>
      <c r="K34" s="185"/>
      <c r="L34" s="185"/>
      <c r="M34" s="186"/>
      <c r="N34" s="185"/>
      <c r="O34" s="184"/>
      <c r="P34" s="185"/>
      <c r="Q34" s="185"/>
      <c r="R34" s="185"/>
      <c r="S34" s="185"/>
      <c r="T34" s="185"/>
      <c r="U34" s="184"/>
      <c r="V34" s="185"/>
      <c r="W34" s="185"/>
      <c r="X34" s="185"/>
      <c r="Y34" s="186"/>
      <c r="Z34" s="185"/>
      <c r="AA34" s="184"/>
      <c r="AB34" s="185"/>
      <c r="AC34" s="185"/>
      <c r="AD34" s="185"/>
      <c r="AE34" s="186"/>
      <c r="AF34" s="185"/>
      <c r="AG34" s="184"/>
      <c r="AH34" s="73"/>
      <c r="AI34" s="73"/>
      <c r="AJ34" s="73"/>
      <c r="AK34" s="81"/>
      <c r="AL34" s="73"/>
    </row>
    <row r="35" spans="1:38" ht="316.5" customHeight="1">
      <c r="A35" s="74">
        <v>17</v>
      </c>
      <c r="B35" s="74">
        <v>21</v>
      </c>
      <c r="C35" s="18" t="s">
        <v>206</v>
      </c>
      <c r="D35" s="19" t="s">
        <v>209</v>
      </c>
      <c r="E35" s="21" t="s">
        <v>210</v>
      </c>
      <c r="F35" s="27" t="s">
        <v>211</v>
      </c>
      <c r="G35" s="21" t="s">
        <v>212</v>
      </c>
      <c r="H35" s="27" t="s">
        <v>213</v>
      </c>
      <c r="I35" s="82"/>
      <c r="J35" s="20"/>
      <c r="K35" s="20"/>
      <c r="L35" s="20"/>
      <c r="M35" s="76"/>
      <c r="N35" s="20"/>
      <c r="O35" s="82"/>
      <c r="P35" s="20"/>
      <c r="Q35" s="20"/>
      <c r="R35" s="20"/>
      <c r="S35" s="20"/>
      <c r="T35" s="20"/>
      <c r="U35" s="82" t="s">
        <v>126</v>
      </c>
      <c r="V35" s="20">
        <f>'2. Assessment'!S86</f>
        <v>0</v>
      </c>
      <c r="W35" s="20" t="e">
        <f>VLOOKUP(V35,'validation lists'!$C$3:$D$11,2,FALSE)</f>
        <v>#N/A</v>
      </c>
      <c r="X35" s="20">
        <v>5</v>
      </c>
      <c r="Y35" s="76" t="e">
        <f>W35/X35</f>
        <v>#N/A</v>
      </c>
      <c r="Z35" s="20" t="e">
        <f t="shared" ref="Z35" si="21">IF(Y35&lt;=0.2,"low",IF(Y35&lt;=0.4666,"medium",IF(Y35&lt;=0.7333,"high","very high")))</f>
        <v>#N/A</v>
      </c>
      <c r="AA35" s="82"/>
      <c r="AB35" s="20"/>
      <c r="AC35" s="20"/>
      <c r="AD35" s="20"/>
      <c r="AE35" s="76"/>
      <c r="AF35" s="20"/>
      <c r="AG35" s="184"/>
      <c r="AH35" s="73"/>
      <c r="AI35" s="73"/>
      <c r="AJ35" s="73"/>
      <c r="AK35" s="81"/>
      <c r="AL35" s="73"/>
    </row>
    <row r="36" spans="1:38" ht="236.25">
      <c r="A36" s="74">
        <v>18</v>
      </c>
      <c r="B36" s="74">
        <v>22</v>
      </c>
      <c r="C36" s="18" t="s">
        <v>206</v>
      </c>
      <c r="D36" s="19" t="s">
        <v>214</v>
      </c>
      <c r="E36" s="21" t="s">
        <v>215</v>
      </c>
      <c r="F36" s="21" t="s">
        <v>215</v>
      </c>
      <c r="G36" s="21" t="s">
        <v>216</v>
      </c>
      <c r="H36" s="21" t="s">
        <v>217</v>
      </c>
      <c r="I36" s="82" t="s">
        <v>126</v>
      </c>
      <c r="J36" s="20">
        <f>'2. Assessment'!O91</f>
        <v>0</v>
      </c>
      <c r="K36" s="20" t="e">
        <f>VLOOKUP(J36,'validation lists'!$C$3:$D$11,2,FALSE)</f>
        <v>#N/A</v>
      </c>
      <c r="L36" s="20">
        <v>5</v>
      </c>
      <c r="M36" s="76" t="e">
        <f>K36/L36</f>
        <v>#N/A</v>
      </c>
      <c r="N36" s="20" t="e">
        <f t="shared" ref="N36:N37" si="22">IF(M36&lt;=0.2,"low",IF(M36&lt;=0.4666,"medium",IF(M36&lt;=0.7333,"high","very high")))</f>
        <v>#N/A</v>
      </c>
      <c r="O36" s="82"/>
      <c r="P36" s="20"/>
      <c r="Q36" s="20"/>
      <c r="R36" s="20"/>
      <c r="S36" s="20"/>
      <c r="T36" s="20"/>
      <c r="U36" s="82"/>
      <c r="V36" s="20"/>
      <c r="W36" s="20"/>
      <c r="X36" s="20"/>
      <c r="Y36" s="76"/>
      <c r="Z36" s="20"/>
      <c r="AA36" s="82"/>
      <c r="AB36" s="20"/>
      <c r="AC36" s="20"/>
      <c r="AD36" s="20"/>
      <c r="AE36" s="76"/>
      <c r="AF36" s="20"/>
      <c r="AG36" s="184"/>
      <c r="AH36" s="73"/>
      <c r="AI36" s="73"/>
      <c r="AJ36" s="73"/>
      <c r="AK36" s="81"/>
      <c r="AL36" s="73"/>
    </row>
    <row r="37" spans="1:38" ht="135">
      <c r="A37" s="74"/>
      <c r="B37" s="74">
        <v>23</v>
      </c>
      <c r="C37" s="194" t="s">
        <v>206</v>
      </c>
      <c r="D37" s="195">
        <v>16.11</v>
      </c>
      <c r="E37" s="203" t="s">
        <v>218</v>
      </c>
      <c r="F37" s="203"/>
      <c r="G37" s="200" t="s">
        <v>219</v>
      </c>
      <c r="H37" s="200"/>
      <c r="I37" s="184" t="s">
        <v>129</v>
      </c>
      <c r="J37" s="185" t="e">
        <f>'2. Assessment'!#REF!</f>
        <v>#REF!</v>
      </c>
      <c r="K37" s="185"/>
      <c r="L37" s="185"/>
      <c r="M37" s="186" t="e">
        <f>K37/L37</f>
        <v>#DIV/0!</v>
      </c>
      <c r="N37" s="185" t="e">
        <f t="shared" si="22"/>
        <v>#DIV/0!</v>
      </c>
      <c r="O37" s="184"/>
      <c r="P37" s="185"/>
      <c r="Q37" s="185"/>
      <c r="R37" s="185"/>
      <c r="S37" s="185"/>
      <c r="T37" s="185"/>
      <c r="U37" s="184"/>
      <c r="V37" s="185"/>
      <c r="W37" s="185"/>
      <c r="X37" s="185"/>
      <c r="Y37" s="186"/>
      <c r="Z37" s="185"/>
      <c r="AA37" s="184"/>
      <c r="AB37" s="185"/>
      <c r="AC37" s="185"/>
      <c r="AD37" s="185"/>
      <c r="AE37" s="186"/>
      <c r="AF37" s="185"/>
      <c r="AG37" s="184"/>
      <c r="AH37" s="73"/>
      <c r="AI37" s="73"/>
      <c r="AJ37" s="73"/>
      <c r="AK37" s="85"/>
      <c r="AL37" s="73"/>
    </row>
    <row r="38" spans="1:38" s="144" customFormat="1">
      <c r="A38" s="86"/>
      <c r="B38" s="86"/>
      <c r="C38" s="197" t="str">
        <f>C37</f>
        <v>19. Internet Facing Systems and Services</v>
      </c>
      <c r="D38" s="139"/>
      <c r="E38" s="151"/>
      <c r="F38" s="151"/>
      <c r="G38" s="140"/>
      <c r="H38" s="140"/>
      <c r="I38" s="138"/>
      <c r="J38" s="138"/>
      <c r="K38" s="138" t="e">
        <f>SUM(K34:K37)</f>
        <v>#N/A</v>
      </c>
      <c r="L38" s="138">
        <f>SUM(L34:L37)</f>
        <v>5</v>
      </c>
      <c r="M38" s="141" t="e">
        <f>K38/L38</f>
        <v>#N/A</v>
      </c>
      <c r="N38" s="138" t="e">
        <f>IF(M38&lt;=0.2,"low",IF(M38&lt;=0.4666,"medium",IF(M38&lt;=0.7333,"high","very high")))</f>
        <v>#N/A</v>
      </c>
      <c r="O38" s="138"/>
      <c r="P38" s="138"/>
      <c r="Q38" s="138"/>
      <c r="R38" s="138"/>
      <c r="S38" s="138"/>
      <c r="T38" s="138"/>
      <c r="U38" s="138"/>
      <c r="V38" s="138"/>
      <c r="W38" s="138" t="e">
        <f>SUM(W34:W37)</f>
        <v>#N/A</v>
      </c>
      <c r="X38" s="138">
        <f>SUM(X34:X37)</f>
        <v>5</v>
      </c>
      <c r="Y38" s="141" t="e">
        <f>W38/X38</f>
        <v>#N/A</v>
      </c>
      <c r="Z38" s="138" t="e">
        <f>IF(Y38&lt;=0.2,"low",IF(Y38&lt;=0.4666,"medium",IF(Y38&lt;=0.7333,"high","very high")))</f>
        <v>#N/A</v>
      </c>
      <c r="AA38" s="138"/>
      <c r="AB38" s="138"/>
      <c r="AC38" s="138"/>
      <c r="AD38" s="138"/>
      <c r="AE38" s="141"/>
      <c r="AF38" s="138"/>
      <c r="AG38" s="138"/>
      <c r="AH38" s="142"/>
      <c r="AI38" s="142"/>
      <c r="AJ38" s="142"/>
      <c r="AK38" s="143"/>
      <c r="AL38" s="142"/>
    </row>
    <row r="39" spans="1:38" ht="101.25">
      <c r="A39" s="74">
        <v>19</v>
      </c>
      <c r="B39" s="74">
        <v>24</v>
      </c>
      <c r="C39" s="18" t="s">
        <v>220</v>
      </c>
      <c r="D39" s="19" t="s">
        <v>221</v>
      </c>
      <c r="E39" s="24" t="s">
        <v>222</v>
      </c>
      <c r="F39" s="24" t="s">
        <v>222</v>
      </c>
      <c r="G39" s="24" t="s">
        <v>223</v>
      </c>
      <c r="H39" s="24" t="s">
        <v>224</v>
      </c>
      <c r="I39" s="82"/>
      <c r="J39" s="20"/>
      <c r="K39" s="20"/>
      <c r="L39" s="20"/>
      <c r="M39" s="76"/>
      <c r="N39" s="20"/>
      <c r="O39" s="82"/>
      <c r="P39" s="20"/>
      <c r="Q39" s="20"/>
      <c r="R39" s="20"/>
      <c r="S39" s="20"/>
      <c r="T39" s="20"/>
      <c r="U39" s="82" t="s">
        <v>126</v>
      </c>
      <c r="V39" s="20">
        <f>'2. Assessment'!S97</f>
        <v>0</v>
      </c>
      <c r="W39" s="20" t="e">
        <f>VLOOKUP(V39,'validation lists'!$C$3:$D$11,2,FALSE)</f>
        <v>#N/A</v>
      </c>
      <c r="X39" s="20">
        <v>5</v>
      </c>
      <c r="Y39" s="76" t="e">
        <f>W39/X39</f>
        <v>#N/A</v>
      </c>
      <c r="Z39" s="20" t="e">
        <f t="shared" ref="Z39:Z40" si="23">IF(Y39&lt;=0.2,"low",IF(Y39&lt;=0.4666,"medium",IF(Y39&lt;=0.7333,"high","very high")))</f>
        <v>#N/A</v>
      </c>
      <c r="AA39" s="82"/>
      <c r="AB39" s="20"/>
      <c r="AC39" s="20"/>
      <c r="AD39" s="20"/>
      <c r="AE39" s="76"/>
      <c r="AF39" s="20"/>
      <c r="AG39" s="184"/>
      <c r="AH39" s="73"/>
      <c r="AI39" s="73"/>
      <c r="AJ39" s="73"/>
      <c r="AK39" s="81"/>
      <c r="AL39" s="73"/>
    </row>
    <row r="40" spans="1:38" ht="67.5">
      <c r="A40" s="131">
        <v>20</v>
      </c>
      <c r="B40" s="131">
        <v>25</v>
      </c>
      <c r="C40" s="132" t="s">
        <v>220</v>
      </c>
      <c r="D40" s="133" t="s">
        <v>225</v>
      </c>
      <c r="E40" s="134" t="s">
        <v>226</v>
      </c>
      <c r="F40" s="134" t="s">
        <v>226</v>
      </c>
      <c r="G40" s="28" t="s">
        <v>227</v>
      </c>
      <c r="H40" s="28" t="s">
        <v>227</v>
      </c>
      <c r="I40" s="83"/>
      <c r="J40" s="31"/>
      <c r="K40" s="31"/>
      <c r="L40" s="31"/>
      <c r="M40" s="77"/>
      <c r="N40" s="31"/>
      <c r="O40" s="83"/>
      <c r="P40" s="31"/>
      <c r="Q40" s="31"/>
      <c r="R40" s="31"/>
      <c r="S40" s="31"/>
      <c r="T40" s="31"/>
      <c r="U40" s="83" t="s">
        <v>126</v>
      </c>
      <c r="V40" s="31">
        <f>'2. Assessment'!S101</f>
        <v>0</v>
      </c>
      <c r="W40" s="31" t="e">
        <f>VLOOKUP(V40,'validation lists'!$C$3:$D$11,2,FALSE)</f>
        <v>#N/A</v>
      </c>
      <c r="X40" s="31">
        <v>5</v>
      </c>
      <c r="Y40" s="77" t="e">
        <f>W40/X40</f>
        <v>#N/A</v>
      </c>
      <c r="Z40" s="20" t="e">
        <f t="shared" si="23"/>
        <v>#N/A</v>
      </c>
      <c r="AA40" s="83"/>
      <c r="AB40" s="31"/>
      <c r="AC40" s="31"/>
      <c r="AD40" s="31"/>
      <c r="AE40" s="77"/>
      <c r="AF40" s="31"/>
      <c r="AG40" s="202"/>
      <c r="AH40" s="135"/>
      <c r="AI40" s="135"/>
      <c r="AJ40" s="135"/>
      <c r="AK40" s="136"/>
      <c r="AL40" s="135"/>
    </row>
    <row r="41" spans="1:38" s="16" customFormat="1" ht="135">
      <c r="A41" s="74">
        <v>21</v>
      </c>
      <c r="B41" s="74">
        <v>26</v>
      </c>
      <c r="C41" s="18" t="s">
        <v>220</v>
      </c>
      <c r="D41" s="19" t="s">
        <v>228</v>
      </c>
      <c r="E41" s="21" t="s">
        <v>229</v>
      </c>
      <c r="F41" s="21" t="s">
        <v>229</v>
      </c>
      <c r="G41" s="21" t="s">
        <v>230</v>
      </c>
      <c r="H41" s="21" t="s">
        <v>230</v>
      </c>
      <c r="I41" s="82" t="s">
        <v>126</v>
      </c>
      <c r="J41" s="20">
        <f>'2. Assessment'!O105</f>
        <v>0</v>
      </c>
      <c r="K41" s="20" t="e">
        <f>VLOOKUP(J41,'validation lists'!$C$3:$D$11,2,FALSE)</f>
        <v>#N/A</v>
      </c>
      <c r="L41" s="20">
        <v>5</v>
      </c>
      <c r="M41" s="76" t="e">
        <f>K41/L41</f>
        <v>#N/A</v>
      </c>
      <c r="N41" s="20" t="e">
        <f>IF(M41&lt;=0.2,"low",IF(M41&lt;=0.4666,"medium",IF(M41&lt;=0.7333,"high","very high")))</f>
        <v>#N/A</v>
      </c>
      <c r="O41" s="82"/>
      <c r="P41" s="20"/>
      <c r="Q41" s="20"/>
      <c r="R41" s="20"/>
      <c r="S41" s="20"/>
      <c r="T41" s="20"/>
      <c r="U41" s="82"/>
      <c r="V41" s="20"/>
      <c r="W41" s="20"/>
      <c r="X41" s="20"/>
      <c r="Y41" s="76"/>
      <c r="Z41" s="20"/>
      <c r="AA41" s="82"/>
      <c r="AB41" s="20"/>
      <c r="AC41" s="20"/>
      <c r="AD41" s="20"/>
      <c r="AE41" s="76"/>
      <c r="AF41" s="20"/>
      <c r="AG41" s="184"/>
      <c r="AH41" s="73"/>
      <c r="AI41" s="73"/>
      <c r="AJ41" s="73"/>
      <c r="AK41" s="81"/>
      <c r="AL41" s="73"/>
    </row>
    <row r="42" spans="1:38" s="144" customFormat="1">
      <c r="A42" s="137"/>
      <c r="B42" s="137"/>
      <c r="C42" s="206" t="str">
        <f>C41</f>
        <v>20. Development and Modification of Software Applications</v>
      </c>
      <c r="D42" s="145"/>
      <c r="E42" s="146"/>
      <c r="F42" s="146"/>
      <c r="G42" s="146"/>
      <c r="H42" s="146"/>
      <c r="I42" s="147"/>
      <c r="J42" s="147"/>
      <c r="K42" s="147" t="e">
        <f>SUM(K39:K41)</f>
        <v>#N/A</v>
      </c>
      <c r="L42" s="147">
        <f>SUM(L39:L41)</f>
        <v>5</v>
      </c>
      <c r="M42" s="148" t="e">
        <f>K42/L42</f>
        <v>#N/A</v>
      </c>
      <c r="N42" s="138" t="e">
        <f>IF(M42&lt;=0.2,"low",IF(M42&lt;=0.4666,"medium",IF(M42&lt;=0.7333,"high","very high")))</f>
        <v>#N/A</v>
      </c>
      <c r="O42" s="147"/>
      <c r="P42" s="147"/>
      <c r="Q42" s="147"/>
      <c r="R42" s="147"/>
      <c r="S42" s="147"/>
      <c r="T42" s="147"/>
      <c r="U42" s="147"/>
      <c r="V42" s="147"/>
      <c r="W42" s="147" t="e">
        <f>SUM(W39:W41)</f>
        <v>#N/A</v>
      </c>
      <c r="X42" s="147">
        <f>SUM(X39:X41)</f>
        <v>10</v>
      </c>
      <c r="Y42" s="148" t="e">
        <f>W42/X42</f>
        <v>#N/A</v>
      </c>
      <c r="Z42" s="138" t="e">
        <f>IF(Y42&lt;=0.2,"low",IF(Y42&lt;=0.4666,"medium",IF(Y42&lt;=0.7333,"high","very high")))</f>
        <v>#N/A</v>
      </c>
      <c r="AA42" s="147"/>
      <c r="AB42" s="147"/>
      <c r="AC42" s="147"/>
      <c r="AD42" s="147"/>
      <c r="AE42" s="148"/>
      <c r="AF42" s="147"/>
      <c r="AG42" s="147"/>
      <c r="AH42" s="149"/>
      <c r="AI42" s="149"/>
      <c r="AJ42" s="149"/>
      <c r="AK42" s="150"/>
      <c r="AL42" s="149"/>
    </row>
    <row r="43" spans="1:38">
      <c r="A43" s="94"/>
      <c r="B43" s="94"/>
      <c r="C43" s="95"/>
      <c r="D43" s="96"/>
      <c r="E43" s="97"/>
      <c r="F43" s="97"/>
      <c r="G43" s="97"/>
      <c r="H43" s="97"/>
      <c r="I43" s="100"/>
      <c r="J43" s="72"/>
      <c r="K43" s="72"/>
      <c r="L43" s="72"/>
      <c r="M43" s="101"/>
      <c r="N43" s="72"/>
      <c r="O43" s="100"/>
      <c r="P43" s="72"/>
      <c r="Q43" s="72"/>
      <c r="R43" s="72"/>
      <c r="S43" s="72"/>
      <c r="T43" s="72"/>
      <c r="U43" s="100"/>
      <c r="V43" s="72"/>
      <c r="W43" s="72"/>
      <c r="X43" s="72"/>
      <c r="Y43" s="101"/>
      <c r="Z43" s="72"/>
      <c r="AA43" s="100"/>
      <c r="AB43" s="72"/>
      <c r="AC43" s="72"/>
      <c r="AD43" s="72"/>
      <c r="AE43" s="101"/>
      <c r="AF43" s="72"/>
      <c r="AG43" s="100"/>
      <c r="AH43" s="98"/>
      <c r="AI43" s="98"/>
      <c r="AJ43" s="98"/>
      <c r="AK43" s="99"/>
      <c r="AL43" s="98"/>
    </row>
    <row r="44" spans="1:38">
      <c r="A44" s="94"/>
      <c r="B44" s="94"/>
      <c r="C44" s="95"/>
      <c r="D44" s="96"/>
      <c r="E44" s="97"/>
      <c r="F44" s="97"/>
      <c r="G44" s="97" t="s">
        <v>231</v>
      </c>
      <c r="H44" s="97"/>
      <c r="I44" s="100"/>
      <c r="J44" s="72"/>
      <c r="K44" s="72" t="e">
        <f>K5+K7+K10+K18+K22+K28+K31+K33+K38+K42</f>
        <v>#N/A</v>
      </c>
      <c r="L44" s="72">
        <f>L5+L7+L10+L18+L22+L28+L31+L33+L38+L42</f>
        <v>65</v>
      </c>
      <c r="M44" s="103" t="e">
        <f>K44/L44</f>
        <v>#N/A</v>
      </c>
      <c r="N44" s="20" t="e">
        <f>IF(M44&lt;=0.2,"low",IF(M44&lt;=0.4666,"medium",IF(M44&lt;=0.7333,"high","very high")))</f>
        <v>#N/A</v>
      </c>
      <c r="O44" s="100"/>
      <c r="P44" s="72"/>
      <c r="Q44" s="72" t="e">
        <f>Q5+Q7+Q10+Q18+Q22+Q28+Q31+Q33+Q38+Q42</f>
        <v>#N/A</v>
      </c>
      <c r="R44" s="72">
        <f>R5+R7+R10+R18+R22+R28+R31+R33+R38+R42</f>
        <v>45</v>
      </c>
      <c r="S44" s="101" t="e">
        <f>Q44/R44</f>
        <v>#N/A</v>
      </c>
      <c r="T44" s="20" t="e">
        <f t="shared" ref="T44" si="24">IF(S44&lt;=0.2,"low",IF(S44&lt;=0.4666,"medium",IF(S44&lt;=0.7333,"high","very high")))</f>
        <v>#N/A</v>
      </c>
      <c r="U44" s="100"/>
      <c r="V44" s="72"/>
      <c r="W44" s="72" t="e">
        <f>W5+W7+W10+W18+W22+W28+W31+W33+W38+W42</f>
        <v>#N/A</v>
      </c>
      <c r="X44" s="72">
        <f>X5+X7+X10+X18+X22+X28+X31+X33+X38+X42</f>
        <v>50</v>
      </c>
      <c r="Y44" s="101" t="e">
        <f>W44/X44</f>
        <v>#N/A</v>
      </c>
      <c r="Z44" s="20" t="e">
        <f t="shared" ref="Z44" si="25">IF(Y44&lt;=0.2,"low",IF(Y44&lt;=0.4666,"medium",IF(Y44&lt;=0.7333,"high","very high")))</f>
        <v>#N/A</v>
      </c>
      <c r="AA44" s="100"/>
      <c r="AB44" s="72"/>
      <c r="AC44" s="72" t="e">
        <f>AC5+AC7+AC10+AC18+AC22+AC28+AC31+AC33+AC38+AC42</f>
        <v>#N/A</v>
      </c>
      <c r="AD44" s="72">
        <f>AD5+AD7+AD10+AD18+AD22+AD28+AD31+AD33+AD38+AD42</f>
        <v>15</v>
      </c>
      <c r="AE44" s="101" t="e">
        <f>AC44/AD44</f>
        <v>#N/A</v>
      </c>
      <c r="AF44" s="20" t="e">
        <f t="shared" ref="AF44" si="26">IF(AE44&lt;=0.2,"low",IF(AE44&lt;=0.4666,"medium",IF(AE44&lt;=0.7333,"high","very high")))</f>
        <v>#N/A</v>
      </c>
      <c r="AG44" s="100"/>
      <c r="AH44" s="98"/>
      <c r="AI44" s="72">
        <f>AI5+AI7+AI10+AI18+AI22+AI28+AI31+AI33+AI38+AI42</f>
        <v>0</v>
      </c>
      <c r="AJ44" s="72">
        <f>AJ5+AJ7+AJ10+AJ18+AJ22+AJ28+AJ31+AJ33+AJ38+AJ42</f>
        <v>0</v>
      </c>
      <c r="AK44" s="101" t="e">
        <f>AI44/AJ44</f>
        <v>#DIV/0!</v>
      </c>
      <c r="AL44" s="20" t="e">
        <f t="shared" ref="AL44" si="27">IF(AK44&lt;=0.2,"low",IF(AK44&lt;=0.4666,"medium",IF(AK44&lt;=0.7333,"high","very high")))</f>
        <v>#DIV/0!</v>
      </c>
    </row>
    <row r="45" spans="1:38">
      <c r="A45" s="94"/>
      <c r="B45" s="94"/>
      <c r="C45" s="95"/>
      <c r="D45" s="96"/>
      <c r="E45" s="97"/>
      <c r="F45" s="97"/>
      <c r="G45" s="97"/>
      <c r="H45" s="97"/>
      <c r="I45" s="100"/>
      <c r="J45" s="72"/>
      <c r="K45" s="72"/>
      <c r="L45" s="72"/>
      <c r="M45" s="101"/>
      <c r="N45" s="72"/>
      <c r="O45" s="100"/>
      <c r="P45" s="72"/>
      <c r="Q45" s="72"/>
      <c r="R45" s="72"/>
      <c r="S45" s="72"/>
      <c r="T45" s="72"/>
      <c r="U45" s="100"/>
      <c r="V45" s="72"/>
      <c r="W45" s="72"/>
      <c r="X45" s="72"/>
      <c r="Y45" s="101"/>
      <c r="Z45" s="72"/>
      <c r="AA45" s="100"/>
      <c r="AB45" s="72"/>
      <c r="AC45" s="72"/>
      <c r="AD45" s="72"/>
      <c r="AE45" s="101"/>
      <c r="AF45" s="72"/>
      <c r="AG45" s="100"/>
      <c r="AH45" s="98"/>
      <c r="AI45" s="98"/>
      <c r="AJ45" s="98"/>
      <c r="AK45" s="99"/>
      <c r="AL45" s="98"/>
    </row>
    <row r="46" spans="1:38">
      <c r="A46" s="94"/>
      <c r="B46" s="94"/>
      <c r="C46" s="95"/>
      <c r="D46" s="96"/>
      <c r="E46" s="97"/>
      <c r="F46" s="97"/>
      <c r="G46" s="97" t="s">
        <v>232</v>
      </c>
      <c r="H46" s="97"/>
      <c r="I46" s="100"/>
      <c r="J46" s="72"/>
      <c r="K46" s="72" t="e">
        <f>K44+Q44+W44+AC44+AI44</f>
        <v>#N/A</v>
      </c>
      <c r="L46" s="72">
        <f>L44+R44+X44+AD44+AJ44</f>
        <v>175</v>
      </c>
      <c r="M46" s="103" t="e">
        <f>K46/L46</f>
        <v>#N/A</v>
      </c>
      <c r="N46" s="20" t="e">
        <f>IF(M46&lt;=0.2,"low",IF(M46&lt;=0.4666,"medium",IF(M46&lt;=0.7333,"high","very high")))</f>
        <v>#N/A</v>
      </c>
      <c r="O46" s="100"/>
      <c r="P46" s="72"/>
      <c r="Q46" s="72"/>
      <c r="R46" s="72"/>
      <c r="S46" s="72"/>
      <c r="T46" s="72"/>
      <c r="U46" s="100"/>
      <c r="V46" s="72"/>
      <c r="W46" s="72"/>
      <c r="X46" s="72"/>
      <c r="Y46" s="101"/>
      <c r="Z46" s="72"/>
      <c r="AA46" s="100"/>
      <c r="AB46" s="72"/>
      <c r="AC46" s="72"/>
      <c r="AD46" s="72"/>
      <c r="AE46" s="101"/>
      <c r="AF46" s="72"/>
      <c r="AG46" s="100"/>
      <c r="AH46" s="98"/>
      <c r="AI46" s="98"/>
      <c r="AJ46" s="98"/>
      <c r="AK46" s="99"/>
      <c r="AL46" s="98"/>
    </row>
    <row r="47" spans="1:38">
      <c r="A47" s="94"/>
      <c r="B47" s="94"/>
      <c r="C47" s="95"/>
      <c r="D47" s="96"/>
      <c r="E47" s="97"/>
      <c r="F47" s="97"/>
      <c r="G47" s="97"/>
      <c r="H47" s="97"/>
      <c r="I47" s="100"/>
      <c r="J47" s="72"/>
      <c r="K47" s="72"/>
      <c r="L47" s="72"/>
      <c r="M47" s="101"/>
      <c r="N47" s="72"/>
      <c r="O47" s="100"/>
      <c r="P47" s="72"/>
      <c r="Q47" s="72"/>
      <c r="R47" s="72"/>
      <c r="S47" s="72"/>
      <c r="T47" s="72"/>
      <c r="U47" s="100"/>
      <c r="V47" s="72"/>
      <c r="W47" s="72"/>
      <c r="X47" s="72"/>
      <c r="Y47" s="101"/>
      <c r="Z47" s="72"/>
      <c r="AA47" s="100"/>
      <c r="AB47" s="72"/>
      <c r="AC47" s="72"/>
      <c r="AD47" s="72"/>
      <c r="AE47" s="101"/>
      <c r="AF47" s="72"/>
      <c r="AG47" s="100"/>
      <c r="AH47" s="98"/>
      <c r="AI47" s="98"/>
      <c r="AJ47" s="98"/>
      <c r="AK47" s="99"/>
      <c r="AL47" s="98"/>
    </row>
    <row r="48" spans="1:38">
      <c r="A48" s="94"/>
      <c r="B48" s="94"/>
      <c r="C48" s="95"/>
      <c r="D48" s="96"/>
      <c r="E48" s="97"/>
      <c r="F48" s="97"/>
      <c r="G48" s="97"/>
      <c r="H48" s="97"/>
      <c r="I48" s="100"/>
      <c r="J48" s="72"/>
      <c r="K48" s="72"/>
      <c r="L48" s="72"/>
      <c r="M48" s="101"/>
      <c r="N48" s="72"/>
      <c r="O48" s="100"/>
      <c r="P48" s="72"/>
      <c r="Q48" s="72"/>
      <c r="R48" s="72"/>
      <c r="S48" s="72"/>
      <c r="T48" s="72"/>
      <c r="U48" s="100"/>
      <c r="V48" s="72"/>
      <c r="W48" s="72"/>
      <c r="X48" s="72"/>
      <c r="Y48" s="101"/>
      <c r="Z48" s="72"/>
      <c r="AA48" s="100"/>
      <c r="AB48" s="72"/>
      <c r="AC48" s="72"/>
      <c r="AD48" s="72"/>
      <c r="AE48" s="101"/>
      <c r="AF48" s="72"/>
      <c r="AG48" s="100"/>
      <c r="AH48" s="98"/>
      <c r="AI48" s="98"/>
      <c r="AJ48" s="98"/>
      <c r="AK48" s="99"/>
      <c r="AL48" s="98"/>
    </row>
    <row r="49" spans="1:38">
      <c r="A49" s="94"/>
      <c r="B49" s="94"/>
      <c r="C49" s="95"/>
      <c r="D49" s="96"/>
      <c r="E49" s="97"/>
      <c r="F49" s="97"/>
      <c r="G49" s="97"/>
      <c r="H49" s="97"/>
      <c r="I49" s="100"/>
      <c r="J49" s="72"/>
      <c r="K49" s="72"/>
      <c r="L49" s="72"/>
      <c r="M49" s="101"/>
      <c r="N49" s="72"/>
      <c r="O49" s="100"/>
      <c r="P49" s="72"/>
      <c r="Q49" s="72"/>
      <c r="R49" s="72"/>
      <c r="S49" s="72"/>
      <c r="T49" s="72"/>
      <c r="U49" s="100"/>
      <c r="V49" s="72"/>
      <c r="W49" s="72"/>
      <c r="X49" s="72"/>
      <c r="Y49" s="101"/>
      <c r="Z49" s="72"/>
      <c r="AA49" s="100"/>
      <c r="AB49" s="72"/>
      <c r="AC49" s="72"/>
      <c r="AD49" s="72"/>
      <c r="AE49" s="101"/>
      <c r="AF49" s="72"/>
      <c r="AG49" s="100"/>
      <c r="AH49" s="98"/>
      <c r="AI49" s="98"/>
      <c r="AJ49" s="98"/>
      <c r="AK49" s="99"/>
      <c r="AL49" s="98"/>
    </row>
    <row r="50" spans="1:38">
      <c r="A50" s="94"/>
      <c r="B50" s="94"/>
      <c r="C50" s="95"/>
      <c r="D50" s="96"/>
      <c r="E50" s="97"/>
      <c r="F50" s="97"/>
      <c r="G50" s="97"/>
      <c r="H50" s="97"/>
      <c r="I50" s="100"/>
      <c r="J50" s="72"/>
      <c r="K50" s="72"/>
      <c r="L50" s="72"/>
      <c r="M50" s="101"/>
      <c r="N50" s="72"/>
      <c r="O50" s="100"/>
      <c r="P50" s="72"/>
      <c r="Q50" s="72"/>
      <c r="R50" s="72"/>
      <c r="S50" s="72"/>
      <c r="T50" s="72"/>
      <c r="U50" s="100"/>
      <c r="V50" s="72"/>
      <c r="W50" s="72"/>
      <c r="X50" s="72"/>
      <c r="Y50" s="101"/>
      <c r="Z50" s="72"/>
      <c r="AA50" s="100"/>
      <c r="AB50" s="72"/>
      <c r="AC50" s="72"/>
      <c r="AD50" s="72"/>
      <c r="AE50" s="101"/>
      <c r="AF50" s="72"/>
      <c r="AG50" s="100"/>
      <c r="AH50" s="98"/>
      <c r="AI50" s="98"/>
      <c r="AJ50" s="98"/>
      <c r="AK50" s="99"/>
      <c r="AL50" s="98"/>
    </row>
    <row r="51" spans="1:38">
      <c r="A51" s="94"/>
      <c r="B51" s="94"/>
      <c r="C51" s="95"/>
      <c r="D51" s="96"/>
      <c r="E51" s="97"/>
      <c r="F51" s="97"/>
      <c r="G51" s="97"/>
      <c r="H51" s="97"/>
      <c r="I51" s="100"/>
      <c r="J51" s="72"/>
      <c r="K51" s="72"/>
      <c r="L51" s="72"/>
      <c r="M51" s="101"/>
      <c r="N51" s="72"/>
      <c r="O51" s="100"/>
      <c r="P51" s="72"/>
      <c r="Q51" s="72"/>
      <c r="R51" s="72"/>
      <c r="S51" s="72"/>
      <c r="T51" s="72"/>
      <c r="U51" s="100"/>
      <c r="V51" s="72"/>
      <c r="W51" s="72"/>
      <c r="X51" s="72"/>
      <c r="Y51" s="101"/>
      <c r="Z51" s="72"/>
      <c r="AA51" s="100"/>
      <c r="AB51" s="72"/>
      <c r="AC51" s="72"/>
      <c r="AD51" s="72"/>
      <c r="AE51" s="101"/>
      <c r="AF51" s="72"/>
      <c r="AG51" s="100"/>
      <c r="AH51" s="98"/>
      <c r="AI51" s="98"/>
      <c r="AJ51" s="98"/>
      <c r="AK51" s="99"/>
      <c r="AL51" s="98"/>
    </row>
    <row r="52" spans="1:38">
      <c r="A52" s="94"/>
      <c r="B52" s="94"/>
      <c r="C52" s="95"/>
      <c r="D52" s="96"/>
      <c r="E52" s="97"/>
      <c r="F52" s="97"/>
      <c r="G52" s="97"/>
      <c r="H52" s="97"/>
      <c r="I52" s="100"/>
      <c r="J52" s="72"/>
      <c r="K52" s="72"/>
      <c r="L52" s="72"/>
      <c r="M52" s="101"/>
      <c r="N52" s="72"/>
      <c r="O52" s="100"/>
      <c r="P52" s="72"/>
      <c r="Q52" s="72"/>
      <c r="R52" s="72"/>
      <c r="S52" s="72"/>
      <c r="T52" s="72"/>
      <c r="U52" s="100"/>
      <c r="V52" s="72"/>
      <c r="W52" s="72"/>
      <c r="X52" s="72"/>
      <c r="Y52" s="101"/>
      <c r="Z52" s="72"/>
      <c r="AA52" s="100"/>
      <c r="AB52" s="72"/>
      <c r="AC52" s="72"/>
      <c r="AD52" s="72"/>
      <c r="AE52" s="101"/>
      <c r="AF52" s="72"/>
      <c r="AG52" s="100"/>
      <c r="AH52" s="98"/>
      <c r="AI52" s="98"/>
      <c r="AJ52" s="98"/>
      <c r="AK52" s="99"/>
      <c r="AL52" s="98"/>
    </row>
    <row r="53" spans="1:38">
      <c r="A53" s="94"/>
      <c r="B53" s="94"/>
      <c r="C53" s="95"/>
      <c r="D53" s="96"/>
      <c r="E53" s="97"/>
      <c r="F53" s="97"/>
      <c r="G53" s="97"/>
      <c r="H53" s="97"/>
      <c r="I53" s="100"/>
      <c r="J53" s="72"/>
      <c r="K53" s="72"/>
      <c r="L53" s="72"/>
      <c r="M53" s="101"/>
      <c r="N53" s="72"/>
      <c r="O53" s="100"/>
      <c r="P53" s="72"/>
      <c r="Q53" s="72"/>
      <c r="R53" s="72"/>
      <c r="S53" s="72"/>
      <c r="T53" s="72"/>
      <c r="U53" s="100"/>
      <c r="V53" s="72"/>
      <c r="W53" s="72"/>
      <c r="X53" s="72"/>
      <c r="Y53" s="101"/>
      <c r="Z53" s="72"/>
      <c r="AA53" s="100"/>
      <c r="AB53" s="72"/>
      <c r="AC53" s="72"/>
      <c r="AD53" s="72"/>
      <c r="AE53" s="101"/>
      <c r="AF53" s="72"/>
      <c r="AG53" s="100"/>
      <c r="AH53" s="98"/>
      <c r="AI53" s="98"/>
      <c r="AJ53" s="98"/>
      <c r="AK53" s="99"/>
      <c r="AL53" s="98"/>
    </row>
    <row r="54" spans="1:38">
      <c r="A54" s="94"/>
      <c r="B54" s="94"/>
      <c r="C54" s="95"/>
      <c r="D54" s="96"/>
      <c r="E54" s="97"/>
      <c r="F54" s="97"/>
      <c r="G54" s="97"/>
      <c r="H54" s="97"/>
      <c r="I54" s="100"/>
      <c r="J54" s="72"/>
      <c r="K54" s="72"/>
      <c r="L54" s="72"/>
      <c r="M54" s="101"/>
      <c r="N54" s="72"/>
      <c r="O54" s="100"/>
      <c r="P54" s="72"/>
      <c r="Q54" s="72"/>
      <c r="R54" s="72"/>
      <c r="S54" s="72"/>
      <c r="T54" s="72"/>
      <c r="U54" s="100"/>
      <c r="V54" s="72"/>
      <c r="W54" s="72"/>
      <c r="X54" s="72"/>
      <c r="Y54" s="101"/>
      <c r="Z54" s="72"/>
      <c r="AA54" s="100"/>
      <c r="AB54" s="72"/>
      <c r="AC54" s="72"/>
      <c r="AD54" s="72"/>
      <c r="AE54" s="101"/>
      <c r="AF54" s="72"/>
      <c r="AG54" s="100"/>
      <c r="AH54" s="98"/>
      <c r="AI54" s="98"/>
      <c r="AJ54" s="98"/>
      <c r="AK54" s="99"/>
      <c r="AL54" s="98"/>
    </row>
    <row r="55" spans="1:38">
      <c r="A55" s="94"/>
      <c r="B55" s="94"/>
      <c r="C55" s="95"/>
      <c r="D55" s="96"/>
      <c r="E55" s="97"/>
      <c r="F55" s="97"/>
      <c r="G55" s="97"/>
      <c r="H55" s="97"/>
      <c r="I55" s="100"/>
      <c r="J55" s="72"/>
      <c r="K55" s="72"/>
      <c r="L55" s="72"/>
      <c r="M55" s="101"/>
      <c r="N55" s="72"/>
      <c r="O55" s="100"/>
      <c r="P55" s="72"/>
      <c r="Q55" s="72"/>
      <c r="R55" s="72"/>
      <c r="S55" s="72"/>
      <c r="T55" s="72"/>
      <c r="U55" s="100"/>
      <c r="V55" s="72"/>
      <c r="W55" s="72"/>
      <c r="X55" s="72"/>
      <c r="Y55" s="101"/>
      <c r="Z55" s="72"/>
      <c r="AA55" s="100"/>
      <c r="AB55" s="72"/>
      <c r="AC55" s="72"/>
      <c r="AD55" s="72"/>
      <c r="AE55" s="101"/>
      <c r="AF55" s="72"/>
      <c r="AG55" s="100"/>
      <c r="AH55" s="98"/>
      <c r="AI55" s="98"/>
      <c r="AJ55" s="98"/>
      <c r="AK55" s="99"/>
      <c r="AL55" s="98"/>
    </row>
    <row r="56" spans="1:38">
      <c r="G56" s="16" t="s">
        <v>233</v>
      </c>
      <c r="H56" s="16"/>
      <c r="I56" s="16">
        <f>COUNTIF(I4:I41,"y")</f>
        <v>13</v>
      </c>
      <c r="J56" s="16"/>
      <c r="K56" s="16"/>
      <c r="L56" s="16"/>
      <c r="M56" s="78"/>
      <c r="N56" s="16"/>
      <c r="O56" s="16">
        <f>COUNTIF(O4:O41,"y")</f>
        <v>9</v>
      </c>
      <c r="P56" s="16"/>
      <c r="Q56" s="16"/>
      <c r="R56" s="16"/>
      <c r="S56" s="16"/>
      <c r="T56" s="16"/>
      <c r="U56" s="16">
        <f>COUNTIF(U4:U41,"y")</f>
        <v>10</v>
      </c>
      <c r="V56" s="16"/>
      <c r="W56" s="16"/>
      <c r="X56" s="16"/>
      <c r="Y56" s="78"/>
      <c r="Z56" s="16"/>
      <c r="AA56" s="16">
        <f>COUNTIF(AA4:AA41,"y")</f>
        <v>3</v>
      </c>
      <c r="AB56" s="16"/>
      <c r="AC56" s="16"/>
      <c r="AD56" s="16"/>
      <c r="AE56" s="78"/>
      <c r="AF56" s="16"/>
      <c r="AG56" s="16">
        <f>COUNTIF(AG4:AG41,"y")</f>
        <v>0</v>
      </c>
      <c r="AH56" s="32">
        <f>SUM(I56:AG56)</f>
        <v>35</v>
      </c>
      <c r="AI56" s="102" t="s">
        <v>234</v>
      </c>
    </row>
    <row r="58" spans="1:38">
      <c r="J58" s="17" t="s">
        <v>235</v>
      </c>
      <c r="K58" s="17">
        <f>I56</f>
        <v>13</v>
      </c>
      <c r="L58" s="17">
        <f>I56*5</f>
        <v>65</v>
      </c>
      <c r="M58" s="79">
        <f>K58/L58</f>
        <v>0.2</v>
      </c>
      <c r="Q58" s="17">
        <f>O56</f>
        <v>9</v>
      </c>
      <c r="R58" s="17">
        <f>O56*5</f>
        <v>45</v>
      </c>
      <c r="S58" s="79">
        <f>Q58/R58</f>
        <v>0.2</v>
      </c>
      <c r="W58" s="17">
        <f>U56</f>
        <v>10</v>
      </c>
      <c r="X58" s="17">
        <f>U56*5</f>
        <v>50</v>
      </c>
      <c r="Y58" s="79">
        <f>W58/X58</f>
        <v>0.2</v>
      </c>
      <c r="AC58" s="17">
        <f>AA56</f>
        <v>3</v>
      </c>
      <c r="AD58" s="17">
        <f>AA56*5</f>
        <v>15</v>
      </c>
      <c r="AE58" s="79">
        <f>AC58/AD58</f>
        <v>0.2</v>
      </c>
      <c r="AI58" s="17">
        <f>AG56</f>
        <v>0</v>
      </c>
      <c r="AJ58" s="17">
        <v>5</v>
      </c>
      <c r="AK58" s="79">
        <f>AI58/AJ58</f>
        <v>0</v>
      </c>
    </row>
    <row r="59" spans="1:38">
      <c r="J59" s="17" t="s">
        <v>236</v>
      </c>
      <c r="K59" s="17">
        <v>20</v>
      </c>
      <c r="L59" s="17">
        <v>80</v>
      </c>
      <c r="M59" s="79">
        <f>K59/L59</f>
        <v>0.25</v>
      </c>
      <c r="Q59" s="17">
        <v>17</v>
      </c>
      <c r="R59" s="17">
        <v>65</v>
      </c>
      <c r="S59" s="79">
        <f t="shared" ref="S59:S62" si="28">Q59/R59</f>
        <v>0.26153846153846155</v>
      </c>
    </row>
    <row r="60" spans="1:38">
      <c r="J60" s="17" t="s">
        <v>237</v>
      </c>
      <c r="K60" s="17">
        <v>17</v>
      </c>
      <c r="L60" s="17">
        <v>80</v>
      </c>
      <c r="M60" s="79">
        <f>K60/L60</f>
        <v>0.21249999999999999</v>
      </c>
      <c r="Q60" s="17">
        <v>14</v>
      </c>
      <c r="R60" s="17">
        <v>65</v>
      </c>
      <c r="S60" s="79">
        <f t="shared" si="28"/>
        <v>0.2153846153846154</v>
      </c>
    </row>
    <row r="61" spans="1:38">
      <c r="J61" s="17" t="s">
        <v>238</v>
      </c>
      <c r="K61" s="17">
        <v>18</v>
      </c>
      <c r="L61" s="17">
        <v>80</v>
      </c>
      <c r="M61" s="79">
        <f t="shared" ref="M61:M62" si="29">K61/L61</f>
        <v>0.22500000000000001</v>
      </c>
      <c r="Q61" s="17">
        <v>15</v>
      </c>
      <c r="R61" s="17">
        <v>65</v>
      </c>
      <c r="S61" s="79">
        <f t="shared" si="28"/>
        <v>0.23076923076923078</v>
      </c>
    </row>
    <row r="62" spans="1:38">
      <c r="J62" s="17" t="s">
        <v>239</v>
      </c>
      <c r="K62" s="17">
        <v>19</v>
      </c>
      <c r="L62" s="17">
        <v>80</v>
      </c>
      <c r="M62" s="79">
        <f t="shared" si="29"/>
        <v>0.23749999999999999</v>
      </c>
      <c r="Q62" s="17">
        <v>16</v>
      </c>
      <c r="R62" s="17">
        <v>65</v>
      </c>
      <c r="S62" s="79">
        <f t="shared" si="28"/>
        <v>0.24615384615384617</v>
      </c>
    </row>
  </sheetData>
  <sheetProtection selectLockedCells="1" selectUnlockedCells="1"/>
  <autoFilter ref="A3:AL42" xr:uid="{00000000-0009-0000-0000-000005000000}"/>
  <pageMargins left="0.7" right="0.7" top="0.75" bottom="0.75" header="0.3" footer="0.3"/>
  <pageSetup paperSize="17" scale="96"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
  <sheetViews>
    <sheetView workbookViewId="0">
      <selection activeCell="I25" sqref="I25"/>
    </sheetView>
  </sheetViews>
  <sheetFormatPr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4" tint="0.79998168889431442"/>
  </sheetPr>
  <dimension ref="A3:C14"/>
  <sheetViews>
    <sheetView zoomScale="120" zoomScaleNormal="120" workbookViewId="0">
      <selection activeCell="B9" sqref="B9"/>
    </sheetView>
  </sheetViews>
  <sheetFormatPr defaultRowHeight="15"/>
  <cols>
    <col min="1" max="1" width="55.28515625" customWidth="1"/>
    <col min="2" max="2" width="16.28515625" bestFit="1" customWidth="1"/>
    <col min="3" max="3" width="24.28515625" bestFit="1" customWidth="1"/>
  </cols>
  <sheetData>
    <row r="3" spans="1:3">
      <c r="A3" s="207" t="s">
        <v>240</v>
      </c>
      <c r="B3" t="s">
        <v>241</v>
      </c>
      <c r="C3" t="s">
        <v>242</v>
      </c>
    </row>
    <row r="4" spans="1:3">
      <c r="A4" s="104" t="s">
        <v>120</v>
      </c>
      <c r="B4">
        <v>1</v>
      </c>
      <c r="C4">
        <v>1</v>
      </c>
    </row>
    <row r="5" spans="1:3">
      <c r="A5" s="104" t="s">
        <v>61</v>
      </c>
      <c r="C5">
        <v>1</v>
      </c>
    </row>
    <row r="6" spans="1:3">
      <c r="A6" s="104" t="s">
        <v>130</v>
      </c>
      <c r="B6">
        <v>2</v>
      </c>
      <c r="C6">
        <v>1</v>
      </c>
    </row>
    <row r="7" spans="1:3">
      <c r="A7" s="104" t="s">
        <v>139</v>
      </c>
      <c r="B7">
        <v>4</v>
      </c>
      <c r="C7">
        <v>5</v>
      </c>
    </row>
    <row r="8" spans="1:3">
      <c r="A8" s="104" t="s">
        <v>162</v>
      </c>
      <c r="B8">
        <v>2</v>
      </c>
      <c r="C8">
        <v>4</v>
      </c>
    </row>
    <row r="9" spans="1:3">
      <c r="A9" s="104" t="s">
        <v>178</v>
      </c>
      <c r="B9">
        <v>5</v>
      </c>
      <c r="C9">
        <v>4</v>
      </c>
    </row>
    <row r="10" spans="1:3">
      <c r="A10" s="104" t="s">
        <v>196</v>
      </c>
      <c r="B10">
        <v>2</v>
      </c>
      <c r="C10">
        <v>2</v>
      </c>
    </row>
    <row r="11" spans="1:3">
      <c r="A11" s="104" t="s">
        <v>63</v>
      </c>
      <c r="C11">
        <v>1</v>
      </c>
    </row>
    <row r="12" spans="1:3">
      <c r="A12" s="104" t="s">
        <v>206</v>
      </c>
      <c r="B12">
        <v>2</v>
      </c>
      <c r="C12">
        <v>4</v>
      </c>
    </row>
    <row r="13" spans="1:3">
      <c r="A13" s="104" t="s">
        <v>220</v>
      </c>
      <c r="B13">
        <v>3</v>
      </c>
      <c r="C13">
        <v>3</v>
      </c>
    </row>
    <row r="14" spans="1:3">
      <c r="A14" s="104" t="s">
        <v>243</v>
      </c>
      <c r="B14">
        <v>21</v>
      </c>
      <c r="C14">
        <v>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K45"/>
  <sheetViews>
    <sheetView workbookViewId="0">
      <selection activeCell="E19" sqref="E19"/>
    </sheetView>
  </sheetViews>
  <sheetFormatPr defaultRowHeight="15"/>
  <cols>
    <col min="3" max="3" width="41.5703125" customWidth="1"/>
    <col min="4" max="4" width="17.28515625" bestFit="1" customWidth="1"/>
    <col min="8" max="8" width="18.7109375" style="104" customWidth="1"/>
    <col min="9" max="9" width="30.5703125" customWidth="1"/>
    <col min="10" max="10" width="24.85546875" customWidth="1"/>
    <col min="11" max="11" width="60.140625" customWidth="1"/>
    <col min="12" max="12" width="50.85546875" customWidth="1"/>
  </cols>
  <sheetData>
    <row r="1" spans="1:11">
      <c r="A1" s="181" t="s">
        <v>244</v>
      </c>
      <c r="B1" s="182" t="s">
        <v>245</v>
      </c>
    </row>
    <row r="2" spans="1:11">
      <c r="C2" s="37" t="s">
        <v>24</v>
      </c>
      <c r="D2" s="37" t="s">
        <v>246</v>
      </c>
      <c r="H2" s="109" t="s">
        <v>247</v>
      </c>
      <c r="I2" s="37" t="s">
        <v>248</v>
      </c>
      <c r="K2" s="116"/>
    </row>
    <row r="3" spans="1:11">
      <c r="C3" s="38" t="s">
        <v>249</v>
      </c>
      <c r="D3" s="39">
        <v>1</v>
      </c>
      <c r="F3" s="1"/>
      <c r="H3" s="108" t="s">
        <v>250</v>
      </c>
      <c r="I3" s="105" t="s">
        <v>251</v>
      </c>
    </row>
    <row r="4" spans="1:11">
      <c r="C4" s="38" t="s">
        <v>252</v>
      </c>
      <c r="D4" s="39">
        <v>5</v>
      </c>
      <c r="F4" s="1"/>
      <c r="H4" s="180" t="s">
        <v>253</v>
      </c>
      <c r="I4" s="105" t="s">
        <v>254</v>
      </c>
    </row>
    <row r="5" spans="1:11">
      <c r="C5" s="38" t="s">
        <v>255</v>
      </c>
      <c r="D5" s="39">
        <v>5</v>
      </c>
      <c r="F5" s="1"/>
      <c r="H5" s="107" t="s">
        <v>256</v>
      </c>
      <c r="I5" s="105" t="s">
        <v>257</v>
      </c>
    </row>
    <row r="6" spans="1:11">
      <c r="C6" s="38" t="s">
        <v>258</v>
      </c>
      <c r="D6" s="39">
        <v>1</v>
      </c>
      <c r="F6" s="1"/>
      <c r="H6" s="106" t="s">
        <v>259</v>
      </c>
      <c r="I6" s="105" t="s">
        <v>260</v>
      </c>
    </row>
    <row r="7" spans="1:11">
      <c r="C7" s="40" t="s">
        <v>261</v>
      </c>
      <c r="D7" s="39">
        <v>5</v>
      </c>
      <c r="F7" s="1"/>
    </row>
    <row r="8" spans="1:11">
      <c r="C8" s="40" t="s">
        <v>262</v>
      </c>
      <c r="D8" s="39">
        <v>4</v>
      </c>
      <c r="F8" s="1"/>
      <c r="H8" s="111" t="s">
        <v>263</v>
      </c>
    </row>
    <row r="9" spans="1:11">
      <c r="C9" s="40" t="s">
        <v>264</v>
      </c>
      <c r="D9" s="39">
        <v>3</v>
      </c>
      <c r="F9" s="1"/>
      <c r="H9" s="110" t="s">
        <v>265</v>
      </c>
      <c r="J9" s="119" t="s">
        <v>266</v>
      </c>
      <c r="K9" s="115" t="s">
        <v>267</v>
      </c>
    </row>
    <row r="10" spans="1:11">
      <c r="C10" s="40" t="s">
        <v>268</v>
      </c>
      <c r="D10" s="39">
        <v>2</v>
      </c>
      <c r="F10" s="1"/>
      <c r="H10" s="104" t="s">
        <v>269</v>
      </c>
    </row>
    <row r="11" spans="1:11">
      <c r="C11" s="40" t="s">
        <v>270</v>
      </c>
      <c r="D11" s="39">
        <v>1</v>
      </c>
      <c r="F11" s="1"/>
    </row>
    <row r="12" spans="1:11">
      <c r="J12" s="125">
        <v>0.73399999999999999</v>
      </c>
      <c r="K12" s="117" t="str">
        <f>IF(J15&lt;=0.2,"low")</f>
        <v>low</v>
      </c>
    </row>
    <row r="13" spans="1:11">
      <c r="J13" s="125">
        <v>0.48</v>
      </c>
      <c r="K13" s="110" t="str">
        <f>IF(AND(J14&gt;0.2,J14&lt;=0.4666),"medium")</f>
        <v>medium</v>
      </c>
    </row>
    <row r="14" spans="1:11">
      <c r="C14" s="59" t="s">
        <v>271</v>
      </c>
      <c r="J14" s="125">
        <v>0.25</v>
      </c>
      <c r="K14" s="110" t="str">
        <f>IF(AND(J13&gt;0.4666,J13&lt;=0.7333),"high")</f>
        <v>high</v>
      </c>
    </row>
    <row r="15" spans="1:11">
      <c r="C15" s="59" t="s">
        <v>272</v>
      </c>
      <c r="J15" s="118">
        <v>0.18</v>
      </c>
      <c r="K15" s="117" t="str">
        <f>IF(J12&gt;0.7333,"very high")</f>
        <v>very high</v>
      </c>
    </row>
    <row r="16" spans="1:11">
      <c r="C16" s="59" t="s">
        <v>273</v>
      </c>
      <c r="J16" s="118"/>
      <c r="K16" s="117"/>
    </row>
    <row r="17" spans="3:11">
      <c r="C17" s="59" t="s">
        <v>274</v>
      </c>
      <c r="J17" s="119" t="s">
        <v>275</v>
      </c>
    </row>
    <row r="18" spans="3:11">
      <c r="J18" s="118">
        <v>0.18</v>
      </c>
      <c r="K18" s="115" t="str">
        <f t="shared" ref="K18:K20" si="0">IF(J18&lt;=0.2,"low",IF(AND(J18&gt;0.2,J18&lt;=0.4666),"medium",IF(AND(J18&gt;0.4666,J18&lt;=0.7333),"high","very high")))</f>
        <v>low</v>
      </c>
    </row>
    <row r="19" spans="3:11">
      <c r="J19" s="116">
        <v>0.48</v>
      </c>
      <c r="K19" s="115" t="str">
        <f t="shared" si="0"/>
        <v>high</v>
      </c>
    </row>
    <row r="20" spans="3:11" ht="14.45" customHeight="1">
      <c r="C20" s="60" t="s">
        <v>120</v>
      </c>
      <c r="J20" s="116">
        <v>0.25</v>
      </c>
      <c r="K20" s="115" t="str">
        <f t="shared" si="0"/>
        <v>medium</v>
      </c>
    </row>
    <row r="21" spans="3:11" ht="14.45" customHeight="1">
      <c r="C21" s="60" t="s">
        <v>61</v>
      </c>
      <c r="J21" s="116">
        <v>0.73399999999999999</v>
      </c>
      <c r="K21" s="115" t="str">
        <f>IF(J21&lt;=0.2,"low",IF(AND(J21&gt;0.2,J21&lt;=0.4666),"medium",IF(AND(J21&gt;0.4666,J21&lt;=0.7333),"high","very high")))</f>
        <v>very high</v>
      </c>
    </row>
    <row r="22" spans="3:11">
      <c r="C22" s="60" t="s">
        <v>130</v>
      </c>
      <c r="J22" s="120" t="s">
        <v>276</v>
      </c>
      <c r="K22" s="121"/>
    </row>
    <row r="23" spans="3:11">
      <c r="C23" s="60" t="s">
        <v>139</v>
      </c>
      <c r="J23" s="122">
        <v>0.18</v>
      </c>
      <c r="K23" s="123" t="str">
        <f>IF(J23&lt;=0.2,"low",IF(J23&lt;=0.4666,"medium",IF(J23&lt;=0.7333,"high","very high")))</f>
        <v>low</v>
      </c>
    </row>
    <row r="24" spans="3:11">
      <c r="C24" s="60" t="s">
        <v>162</v>
      </c>
      <c r="J24" s="124">
        <v>0.48</v>
      </c>
      <c r="K24" s="123" t="str">
        <f t="shared" ref="K24:K26" si="1">IF(J24&lt;=0.2,"low",IF(J24&lt;=0.4666,"medium",IF(J24&lt;=0.7333,"high","very high")))</f>
        <v>high</v>
      </c>
    </row>
    <row r="25" spans="3:11">
      <c r="C25" s="60" t="s">
        <v>178</v>
      </c>
      <c r="H25"/>
      <c r="J25" s="124">
        <v>0.25</v>
      </c>
      <c r="K25" s="123" t="str">
        <f t="shared" si="1"/>
        <v>medium</v>
      </c>
    </row>
    <row r="26" spans="3:11">
      <c r="C26" s="60" t="s">
        <v>196</v>
      </c>
      <c r="H26"/>
      <c r="J26" s="124">
        <v>0.73399999999999999</v>
      </c>
      <c r="K26" s="123" t="str">
        <f t="shared" si="1"/>
        <v>very high</v>
      </c>
    </row>
    <row r="27" spans="3:11">
      <c r="C27" s="60" t="s">
        <v>63</v>
      </c>
      <c r="H27"/>
    </row>
    <row r="28" spans="3:11">
      <c r="C28" s="60" t="s">
        <v>206</v>
      </c>
      <c r="H28"/>
    </row>
    <row r="29" spans="3:11" ht="22.5">
      <c r="C29" s="60" t="s">
        <v>220</v>
      </c>
      <c r="H29"/>
    </row>
    <row r="35" spans="3:3">
      <c r="C35" s="66" t="s">
        <v>277</v>
      </c>
    </row>
    <row r="36" spans="3:3">
      <c r="C36" s="66" t="s">
        <v>278</v>
      </c>
    </row>
    <row r="37" spans="3:3">
      <c r="C37" s="66" t="s">
        <v>279</v>
      </c>
    </row>
    <row r="38" spans="3:3">
      <c r="C38" s="66" t="s">
        <v>280</v>
      </c>
    </row>
    <row r="39" spans="3:3">
      <c r="C39" s="66" t="s">
        <v>281</v>
      </c>
    </row>
    <row r="40" spans="3:3">
      <c r="C40" s="66" t="s">
        <v>282</v>
      </c>
    </row>
    <row r="41" spans="3:3">
      <c r="C41" s="66" t="s">
        <v>283</v>
      </c>
    </row>
    <row r="42" spans="3:3">
      <c r="C42" s="66" t="s">
        <v>284</v>
      </c>
    </row>
    <row r="43" spans="3:3">
      <c r="C43" s="66" t="s">
        <v>285</v>
      </c>
    </row>
    <row r="44" spans="3:3">
      <c r="C44" s="66" t="s">
        <v>286</v>
      </c>
    </row>
    <row r="45" spans="3:3">
      <c r="C45" s="66" t="s">
        <v>287</v>
      </c>
    </row>
  </sheetData>
  <sheetProtection selectLockedCells="1" selectUnlockedCells="1"/>
  <sortState xmlns:xlrd2="http://schemas.microsoft.com/office/spreadsheetml/2017/richdata2" ref="C42:C45">
    <sortCondition ref="C42:C45"/>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The University of British Columbia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 Martin;Soumya Gopal</dc:creator>
  <cp:keywords/>
  <dc:description/>
  <cp:lastModifiedBy/>
  <cp:revision/>
  <dcterms:created xsi:type="dcterms:W3CDTF">2016-02-18T17:37:25Z</dcterms:created>
  <dcterms:modified xsi:type="dcterms:W3CDTF">2025-05-23T23:03:36Z</dcterms:modified>
  <cp:category/>
  <cp:contentStatus/>
</cp:coreProperties>
</file>